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нвест\ИПР 2016-2021_01.04.2016\"/>
    </mc:Choice>
  </mc:AlternateContent>
  <bookViews>
    <workbookView xWindow="0" yWindow="0" windowWidth="28800" windowHeight="12435" tabRatio="892" firstSheet="8" activeTab="8"/>
  </bookViews>
  <sheets>
    <sheet name="приложение 1.1" sheetId="12" state="hidden" r:id="rId1"/>
    <sheet name="приложение 1.2." sheetId="43" state="hidden" r:id="rId2"/>
    <sheet name="приложение 1.3" sheetId="19" state="hidden" r:id="rId3"/>
    <sheet name="приложение 1.4" sheetId="42" state="hidden" r:id="rId4"/>
    <sheet name="приложение 2.2" sheetId="36" state="hidden" r:id="rId5"/>
    <sheet name="приложение 2.3" sheetId="54" state="hidden" r:id="rId6"/>
    <sheet name="приложение 3.1" sheetId="33" state="hidden" r:id="rId7"/>
    <sheet name="приложение 3.2" sheetId="34" state="hidden" r:id="rId8"/>
    <sheet name="приложение 4.1" sheetId="35" r:id="rId9"/>
    <sheet name="приложение 4.2" sheetId="11" r:id="rId10"/>
    <sheet name="приложение 4.3" sheetId="55" r:id="rId11"/>
    <sheet name="приложение 5" sheetId="26" state="hidden" r:id="rId12"/>
    <sheet name="приложение 6.1" sheetId="10" state="hidden" r:id="rId13"/>
    <sheet name="приложение 6.2" sheetId="7" state="hidden" r:id="rId14"/>
    <sheet name="приложение 6.3" sheetId="8" state="hidden" r:id="rId15"/>
    <sheet name="приложение 7.1" sheetId="44" state="hidden" r:id="rId16"/>
    <sheet name="приложение 7.2" sheetId="47" state="hidden" r:id="rId17"/>
    <sheet name="приложение 8" sheetId="45" state="hidden" r:id="rId18"/>
    <sheet name="приложение 9" sheetId="46" state="hidden" r:id="rId19"/>
    <sheet name="приложение 10" sheetId="38" state="hidden" r:id="rId20"/>
    <sheet name="приложение 11.1" sheetId="39" state="hidden" r:id="rId21"/>
    <sheet name="приложение 11.2" sheetId="53" state="hidden" r:id="rId22"/>
    <sheet name="приложение 12" sheetId="40" state="hidden" r:id="rId23"/>
    <sheet name="приложение 13" sheetId="49" state="hidden" r:id="rId24"/>
    <sheet name="приложение 14" sheetId="41" state="hidden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xlnm.Print_Titles" localSheetId="8">'приложение 4.1'!$18:$21</definedName>
    <definedName name="_xlnm.Print_Titles" localSheetId="9">'приложение 4.2'!$18:$18</definedName>
    <definedName name="_xlnm.Print_Titles" localSheetId="10">'приложение 4.3'!$17:$17</definedName>
    <definedName name="_xlnm.Print_Area" localSheetId="2">'приложение 1.3'!$A$1:$N$22</definedName>
    <definedName name="_xlnm.Print_Area" localSheetId="8">'приложение 4.1'!$A$1:$H$100</definedName>
    <definedName name="_xlnm.Print_Area" localSheetId="9">'приложение 4.2'!$A$1:$I$57</definedName>
    <definedName name="_xlnm.Print_Area" localSheetId="10">'приложение 4.3'!$A$1:$I$89</definedName>
    <definedName name="_xlnm.Print_Area" localSheetId="12">'приложение 6.1'!$A$1:$M$59</definedName>
    <definedName name="_xlnm.Print_Area" localSheetId="13">'приложение 6.2'!$A$1:$E$50</definedName>
    <definedName name="_xlnm.Print_Area" localSheetId="14">'приложение 6.3'!$A$1:$J$28</definedName>
  </definedNames>
  <calcPr calcId="152511"/>
</workbook>
</file>

<file path=xl/calcChain.xml><?xml version="1.0" encoding="utf-8"?>
<calcChain xmlns="http://schemas.openxmlformats.org/spreadsheetml/2006/main">
  <c r="I41" i="11" l="1"/>
  <c r="I40" i="11"/>
  <c r="I38" i="11"/>
  <c r="I37" i="11"/>
  <c r="I36" i="11"/>
  <c r="I29" i="11"/>
  <c r="I32" i="11"/>
  <c r="I33" i="11"/>
  <c r="I34" i="11"/>
  <c r="E63" i="35" l="1"/>
  <c r="D63" i="35"/>
  <c r="D80" i="35"/>
  <c r="E80" i="35"/>
  <c r="H64" i="35" l="1"/>
  <c r="F64" i="35"/>
  <c r="H77" i="55" l="1"/>
  <c r="G77" i="55"/>
  <c r="F77" i="55"/>
  <c r="E77" i="55"/>
  <c r="D77" i="55"/>
  <c r="H76" i="55"/>
  <c r="G76" i="55"/>
  <c r="F76" i="55"/>
  <c r="E76" i="55"/>
  <c r="D76" i="55"/>
  <c r="D75" i="55"/>
  <c r="H65" i="55"/>
  <c r="G65" i="55"/>
  <c r="F65" i="55"/>
  <c r="E65" i="55"/>
  <c r="D65" i="55"/>
  <c r="H64" i="55"/>
  <c r="G64" i="55"/>
  <c r="F64" i="55"/>
  <c r="E64" i="55"/>
  <c r="D64" i="55"/>
  <c r="H63" i="55"/>
  <c r="G63" i="55"/>
  <c r="F63" i="55"/>
  <c r="E63" i="55"/>
  <c r="D63" i="55"/>
  <c r="H62" i="55"/>
  <c r="G62" i="55"/>
  <c r="F62" i="55"/>
  <c r="E62" i="55"/>
  <c r="D62" i="55"/>
  <c r="H61" i="55"/>
  <c r="G61" i="55"/>
  <c r="F61" i="55"/>
  <c r="E61" i="55"/>
  <c r="D61" i="55"/>
  <c r="H58" i="55"/>
  <c r="G58" i="55"/>
  <c r="F58" i="55"/>
  <c r="E58" i="55"/>
  <c r="D58" i="55"/>
  <c r="H57" i="55"/>
  <c r="G57" i="55"/>
  <c r="F57" i="55"/>
  <c r="E57" i="55"/>
  <c r="D57" i="55"/>
  <c r="H54" i="55"/>
  <c r="G54" i="55"/>
  <c r="F54" i="55"/>
  <c r="E54" i="55"/>
  <c r="D54" i="55"/>
  <c r="H46" i="55"/>
  <c r="G46" i="55"/>
  <c r="F46" i="55"/>
  <c r="E46" i="55"/>
  <c r="D46" i="55"/>
  <c r="H42" i="55"/>
  <c r="G42" i="55"/>
  <c r="F42" i="55"/>
  <c r="E42" i="55"/>
  <c r="D42" i="55"/>
  <c r="H41" i="55"/>
  <c r="G41" i="55"/>
  <c r="F41" i="55"/>
  <c r="E41" i="55"/>
  <c r="D41" i="55"/>
  <c r="H40" i="55"/>
  <c r="G40" i="55"/>
  <c r="F40" i="55"/>
  <c r="E40" i="55"/>
  <c r="D40" i="55"/>
  <c r="H38" i="55"/>
  <c r="G38" i="55"/>
  <c r="F38" i="55"/>
  <c r="E38" i="55"/>
  <c r="D38" i="55"/>
  <c r="H27" i="55"/>
  <c r="G27" i="55"/>
  <c r="F27" i="55"/>
  <c r="E27" i="55"/>
  <c r="D27" i="55"/>
  <c r="H26" i="55"/>
  <c r="G26" i="55"/>
  <c r="F26" i="55"/>
  <c r="E26" i="55"/>
  <c r="D26" i="55"/>
  <c r="H21" i="55"/>
  <c r="G21" i="55"/>
  <c r="F21" i="55"/>
  <c r="E21" i="55"/>
  <c r="D21" i="55"/>
  <c r="H42" i="11"/>
  <c r="G42" i="11"/>
  <c r="F42" i="11"/>
  <c r="E42" i="11"/>
  <c r="D42" i="11"/>
  <c r="E39" i="11"/>
  <c r="D39" i="11"/>
  <c r="H31" i="11"/>
  <c r="G31" i="11"/>
  <c r="F31" i="11"/>
  <c r="E31" i="11"/>
  <c r="D31" i="11"/>
  <c r="H27" i="11"/>
  <c r="G27" i="11"/>
  <c r="F27" i="11"/>
  <c r="E27" i="11"/>
  <c r="D27" i="11"/>
  <c r="H90" i="35"/>
  <c r="G90" i="35"/>
  <c r="F90" i="35"/>
  <c r="E90" i="35"/>
  <c r="D90" i="35"/>
  <c r="H88" i="35"/>
  <c r="G88" i="35"/>
  <c r="F88" i="35"/>
  <c r="E88" i="35"/>
  <c r="D88" i="35"/>
  <c r="H56" i="35"/>
  <c r="G56" i="35"/>
  <c r="F56" i="35"/>
  <c r="E56" i="35"/>
  <c r="D56" i="35"/>
  <c r="H50" i="35"/>
  <c r="G50" i="35"/>
  <c r="F50" i="35"/>
  <c r="E50" i="35"/>
  <c r="D50" i="35"/>
  <c r="M48" i="35"/>
  <c r="L48" i="35"/>
  <c r="K48" i="35"/>
  <c r="J48" i="35"/>
  <c r="I48" i="35"/>
  <c r="H48" i="35"/>
  <c r="G48" i="35"/>
  <c r="F48" i="35"/>
  <c r="E48" i="35"/>
  <c r="D48" i="35"/>
  <c r="H46" i="35"/>
  <c r="G46" i="35"/>
  <c r="F46" i="35"/>
  <c r="E46" i="35"/>
  <c r="D46" i="35"/>
  <c r="H45" i="35"/>
  <c r="G45" i="35"/>
  <c r="F45" i="35"/>
  <c r="E45" i="35"/>
  <c r="D45" i="35"/>
  <c r="H42" i="35"/>
  <c r="G42" i="35"/>
  <c r="F42" i="35"/>
  <c r="E42" i="35"/>
  <c r="D42" i="35"/>
  <c r="M39" i="35"/>
  <c r="L39" i="35"/>
  <c r="K39" i="35"/>
  <c r="J39" i="35"/>
  <c r="I39" i="35"/>
  <c r="H39" i="35"/>
  <c r="G39" i="35"/>
  <c r="F39" i="35"/>
  <c r="E39" i="35"/>
  <c r="D39" i="35"/>
  <c r="H37" i="35"/>
  <c r="G37" i="35"/>
  <c r="F37" i="35"/>
  <c r="E37" i="35"/>
  <c r="D37" i="35"/>
  <c r="M33" i="35"/>
  <c r="L33" i="35"/>
  <c r="K33" i="35"/>
  <c r="J33" i="35"/>
  <c r="I33" i="35"/>
  <c r="H33" i="35"/>
  <c r="G33" i="35"/>
  <c r="F33" i="35"/>
  <c r="E33" i="35"/>
  <c r="D33" i="35"/>
  <c r="H32" i="35"/>
  <c r="G32" i="35"/>
  <c r="F32" i="35"/>
  <c r="E32" i="35"/>
  <c r="D32" i="35"/>
  <c r="H31" i="35"/>
  <c r="G31" i="35"/>
  <c r="F31" i="35"/>
  <c r="E31" i="35"/>
  <c r="D31" i="35"/>
  <c r="H30" i="35"/>
  <c r="G30" i="35"/>
  <c r="F30" i="35"/>
  <c r="E30" i="35"/>
  <c r="D30" i="35"/>
  <c r="H26" i="35"/>
  <c r="G26" i="35"/>
  <c r="F26" i="35"/>
  <c r="E26" i="35"/>
  <c r="D26" i="35"/>
  <c r="H24" i="35"/>
  <c r="G24" i="35"/>
  <c r="F24" i="35"/>
  <c r="E24" i="35"/>
  <c r="D24" i="35"/>
  <c r="H22" i="35"/>
  <c r="G22" i="35"/>
  <c r="F22" i="35"/>
  <c r="E22" i="35"/>
  <c r="D22" i="35"/>
  <c r="I27" i="11" l="1"/>
  <c r="I42" i="11"/>
  <c r="I31" i="11"/>
  <c r="I39" i="11"/>
  <c r="H61" i="35"/>
  <c r="E61" i="35"/>
  <c r="F61" i="35"/>
  <c r="G61" i="35"/>
  <c r="I75" i="55"/>
  <c r="J95" i="35" l="1"/>
  <c r="K95" i="35"/>
  <c r="L95" i="35"/>
  <c r="M95" i="35"/>
  <c r="G66" i="55"/>
  <c r="H49" i="55"/>
  <c r="G49" i="55"/>
  <c r="F49" i="55"/>
  <c r="E49" i="55"/>
  <c r="M38" i="35"/>
  <c r="L38" i="35"/>
  <c r="K38" i="35"/>
  <c r="J38" i="35"/>
  <c r="I38" i="35"/>
  <c r="H38" i="35"/>
  <c r="G38" i="35"/>
  <c r="F38" i="35"/>
  <c r="E38" i="35"/>
  <c r="D38" i="35"/>
  <c r="H34" i="35"/>
  <c r="G34" i="35"/>
  <c r="F34" i="35"/>
  <c r="E34" i="35"/>
  <c r="D34" i="35"/>
  <c r="E59" i="55" l="1"/>
  <c r="H59" i="55"/>
  <c r="F66" i="55"/>
  <c r="H47" i="55"/>
  <c r="H55" i="55"/>
  <c r="D47" i="55"/>
  <c r="G47" i="55"/>
  <c r="E66" i="55"/>
  <c r="E47" i="55"/>
  <c r="G55" i="55"/>
  <c r="H66" i="55"/>
  <c r="G43" i="55"/>
  <c r="H43" i="55"/>
  <c r="G59" i="55"/>
  <c r="F47" i="55"/>
  <c r="F55" i="55"/>
  <c r="F59" i="55"/>
  <c r="E55" i="55"/>
  <c r="F43" i="55"/>
  <c r="E43" i="55"/>
  <c r="E67" i="55" l="1"/>
  <c r="E73" i="55" s="1"/>
  <c r="E74" i="55" s="1"/>
  <c r="H67" i="55"/>
  <c r="H73" i="55" s="1"/>
  <c r="H74" i="55" s="1"/>
  <c r="G67" i="55"/>
  <c r="G73" i="55" s="1"/>
  <c r="G74" i="55" s="1"/>
  <c r="F67" i="55"/>
  <c r="D65" i="35"/>
  <c r="F73" i="55" l="1"/>
  <c r="F74" i="55" s="1"/>
  <c r="E75" i="35"/>
  <c r="F75" i="35"/>
  <c r="G75" i="35"/>
  <c r="H75" i="35"/>
  <c r="D75" i="35"/>
  <c r="F70" i="35"/>
  <c r="G70" i="35"/>
  <c r="H70" i="35"/>
  <c r="E70" i="35"/>
  <c r="D70" i="35"/>
  <c r="E65" i="35"/>
  <c r="F65" i="35"/>
  <c r="H65" i="35"/>
  <c r="I44" i="55"/>
  <c r="I45" i="55"/>
  <c r="I51" i="55"/>
  <c r="I52" i="55"/>
  <c r="I53" i="55"/>
  <c r="D81" i="35" l="1"/>
  <c r="I65" i="55"/>
  <c r="I62" i="55"/>
  <c r="I76" i="55"/>
  <c r="D66" i="55"/>
  <c r="I22" i="55" l="1"/>
  <c r="I23" i="55"/>
  <c r="I24" i="55"/>
  <c r="I29" i="55"/>
  <c r="I30" i="55"/>
  <c r="I31" i="55"/>
  <c r="I37" i="55"/>
  <c r="I39" i="55"/>
  <c r="F54" i="35" l="1"/>
  <c r="G41" i="35" l="1"/>
  <c r="H41" i="35"/>
  <c r="E41" i="35"/>
  <c r="F41" i="35"/>
  <c r="L90" i="35"/>
  <c r="K90" i="35"/>
  <c r="J90" i="35"/>
  <c r="I90" i="35"/>
  <c r="L50" i="35"/>
  <c r="K50" i="35"/>
  <c r="J50" i="35"/>
  <c r="I50" i="35"/>
  <c r="D61" i="35" l="1"/>
  <c r="G65" i="35" l="1"/>
  <c r="I72" i="55" l="1"/>
  <c r="I71" i="55"/>
  <c r="I70" i="55"/>
  <c r="I69" i="55"/>
  <c r="I68" i="55"/>
  <c r="J94" i="35" l="1"/>
  <c r="K94" i="35"/>
  <c r="L94" i="35"/>
  <c r="E66" i="35" l="1"/>
  <c r="G66" i="35"/>
  <c r="H66" i="35"/>
  <c r="I71" i="35"/>
  <c r="J71" i="35"/>
  <c r="K71" i="35"/>
  <c r="L71" i="35"/>
  <c r="K51" i="35" l="1"/>
  <c r="I51" i="35"/>
  <c r="J51" i="35"/>
  <c r="L51" i="35"/>
  <c r="L46" i="35" l="1"/>
  <c r="K46" i="35"/>
  <c r="J46" i="35"/>
  <c r="I46" i="35"/>
  <c r="L25" i="35"/>
  <c r="K25" i="35"/>
  <c r="J25" i="35"/>
  <c r="I25" i="35"/>
  <c r="H68" i="35" l="1"/>
  <c r="G68" i="35"/>
  <c r="F68" i="35"/>
  <c r="E68" i="35"/>
  <c r="D68" i="35"/>
  <c r="I12" i="11"/>
  <c r="H11" i="35" s="1"/>
  <c r="I9" i="11"/>
  <c r="H8" i="35" s="1"/>
  <c r="B76" i="54"/>
  <c r="B72" i="54"/>
  <c r="B58" i="54"/>
  <c r="B67" i="54" s="1"/>
  <c r="A52" i="54"/>
  <c r="B49" i="54"/>
  <c r="B71" i="54" s="1"/>
  <c r="J48" i="54"/>
  <c r="J65" i="54" s="1"/>
  <c r="I48" i="54"/>
  <c r="I65" i="54" s="1"/>
  <c r="H48" i="54"/>
  <c r="G48" i="54"/>
  <c r="G65" i="54" s="1"/>
  <c r="F48" i="54"/>
  <c r="E48" i="54"/>
  <c r="D48" i="54"/>
  <c r="D65" i="54" s="1"/>
  <c r="C48" i="54"/>
  <c r="C65" i="54" s="1"/>
  <c r="B48" i="54"/>
  <c r="B65" i="54" s="1"/>
  <c r="B44" i="54"/>
  <c r="B45" i="54" s="1"/>
  <c r="B73" i="54" s="1"/>
  <c r="B39" i="54"/>
  <c r="B55" i="54" s="1"/>
  <c r="B35" i="54"/>
  <c r="B36" i="54" s="1"/>
  <c r="F65" i="54"/>
  <c r="C39" i="54"/>
  <c r="C40" i="54" s="1"/>
  <c r="K64" i="54" l="1"/>
  <c r="K76" i="54" s="1"/>
  <c r="B54" i="54"/>
  <c r="C52" i="54"/>
  <c r="C58" i="54"/>
  <c r="C56" i="54" s="1"/>
  <c r="J64" i="54"/>
  <c r="J76" i="54" s="1"/>
  <c r="B56" i="54"/>
  <c r="I64" i="54"/>
  <c r="I76" i="54" s="1"/>
  <c r="B46" i="54"/>
  <c r="B60" i="54" s="1"/>
  <c r="B68" i="54" s="1"/>
  <c r="H64" i="54"/>
  <c r="H76" i="54" s="1"/>
  <c r="G64" i="54"/>
  <c r="G76" i="54" s="1"/>
  <c r="E64" i="54"/>
  <c r="E76" i="54" s="1"/>
  <c r="C49" i="54"/>
  <c r="C71" i="54" s="1"/>
  <c r="C43" i="54"/>
  <c r="D39" i="54"/>
  <c r="C51" i="54"/>
  <c r="C55" i="54"/>
  <c r="H65" i="54"/>
  <c r="F64" i="54"/>
  <c r="F76" i="54" s="1"/>
  <c r="B53" i="54"/>
  <c r="C64" i="54"/>
  <c r="C76" i="54" s="1"/>
  <c r="E65" i="54"/>
  <c r="C54" i="54"/>
  <c r="C53" i="54"/>
  <c r="B52" i="54"/>
  <c r="B51" i="54"/>
  <c r="D64" i="54"/>
  <c r="D76" i="54" s="1"/>
  <c r="C67" i="54" l="1"/>
  <c r="D58" i="54"/>
  <c r="B50" i="54"/>
  <c r="B57" i="54" s="1"/>
  <c r="B59" i="54" s="1"/>
  <c r="B70" i="54"/>
  <c r="C70" i="54" s="1"/>
  <c r="D52" i="54"/>
  <c r="D54" i="54"/>
  <c r="D53" i="54"/>
  <c r="D51" i="54"/>
  <c r="E39" i="54"/>
  <c r="D55" i="54"/>
  <c r="D40" i="54"/>
  <c r="C50" i="54"/>
  <c r="C57" i="54" s="1"/>
  <c r="C59" i="54" s="1"/>
  <c r="C45" i="54"/>
  <c r="D67" i="54" l="1"/>
  <c r="E58" i="54"/>
  <c r="E56" i="54" s="1"/>
  <c r="D56" i="54"/>
  <c r="D50" i="54" s="1"/>
  <c r="D49" i="54"/>
  <c r="E40" i="54"/>
  <c r="B61" i="54"/>
  <c r="B66" i="54"/>
  <c r="C66" i="54"/>
  <c r="C46" i="54"/>
  <c r="C60" i="54" s="1"/>
  <c r="C68" i="54" s="1"/>
  <c r="C73" i="54"/>
  <c r="E55" i="54"/>
  <c r="E54" i="54"/>
  <c r="E51" i="54"/>
  <c r="E53" i="54"/>
  <c r="F39" i="54"/>
  <c r="E52" i="54"/>
  <c r="D43" i="54"/>
  <c r="D45" i="54" s="1"/>
  <c r="E67" i="54" l="1"/>
  <c r="F58" i="54"/>
  <c r="F56" i="54" s="1"/>
  <c r="D57" i="54"/>
  <c r="D59" i="54" s="1"/>
  <c r="D66" i="54" s="1"/>
  <c r="E50" i="54"/>
  <c r="E43" i="54"/>
  <c r="D46" i="54"/>
  <c r="D60" i="54" s="1"/>
  <c r="D68" i="54" s="1"/>
  <c r="D73" i="54"/>
  <c r="D71" i="54"/>
  <c r="D70" i="54"/>
  <c r="E49" i="54"/>
  <c r="F40" i="54"/>
  <c r="F53" i="54"/>
  <c r="G39" i="54"/>
  <c r="F55" i="54"/>
  <c r="F52" i="54"/>
  <c r="F54" i="54"/>
  <c r="F51" i="54"/>
  <c r="B62" i="54"/>
  <c r="B69" i="54" s="1"/>
  <c r="B74" i="54" s="1"/>
  <c r="B77" i="54" s="1"/>
  <c r="C61" i="54"/>
  <c r="C62" i="54" s="1"/>
  <c r="C63" i="54" s="1"/>
  <c r="B79" i="54" l="1"/>
  <c r="F67" i="54"/>
  <c r="G58" i="54"/>
  <c r="E70" i="54"/>
  <c r="F50" i="54"/>
  <c r="B75" i="54"/>
  <c r="B80" i="54" s="1"/>
  <c r="C69" i="54"/>
  <c r="C74" i="54" s="1"/>
  <c r="G40" i="54"/>
  <c r="F49" i="54"/>
  <c r="F57" i="54" s="1"/>
  <c r="F59" i="54" s="1"/>
  <c r="F66" i="54" s="1"/>
  <c r="B63" i="54"/>
  <c r="D61" i="54"/>
  <c r="D62" i="54" s="1"/>
  <c r="D63" i="54" s="1"/>
  <c r="G55" i="54"/>
  <c r="G53" i="54"/>
  <c r="G51" i="54"/>
  <c r="G52" i="54"/>
  <c r="H39" i="54"/>
  <c r="G54" i="54"/>
  <c r="E57" i="54"/>
  <c r="E59" i="54" s="1"/>
  <c r="E71" i="54"/>
  <c r="E45" i="54"/>
  <c r="B78" i="54"/>
  <c r="B81" i="54" s="1"/>
  <c r="F70" i="54" l="1"/>
  <c r="H58" i="54"/>
  <c r="H56" i="54" s="1"/>
  <c r="G67" i="54"/>
  <c r="G56" i="54"/>
  <c r="D69" i="54"/>
  <c r="D74" i="54" s="1"/>
  <c r="D77" i="54" s="1"/>
  <c r="G49" i="54"/>
  <c r="H40" i="54"/>
  <c r="E46" i="54"/>
  <c r="E60" i="54" s="1"/>
  <c r="E68" i="54" s="1"/>
  <c r="E73" i="54"/>
  <c r="E66" i="54"/>
  <c r="F71" i="54"/>
  <c r="G50" i="54"/>
  <c r="F43" i="54"/>
  <c r="H53" i="54"/>
  <c r="H52" i="54"/>
  <c r="H51" i="54"/>
  <c r="I39" i="54"/>
  <c r="H55" i="54"/>
  <c r="H54" i="54"/>
  <c r="C77" i="54"/>
  <c r="D75" i="54"/>
  <c r="C75" i="54"/>
  <c r="C80" i="54" s="1"/>
  <c r="C79" i="54"/>
  <c r="G70" i="54" l="1"/>
  <c r="D79" i="54"/>
  <c r="H67" i="54"/>
  <c r="I58" i="54"/>
  <c r="I40" i="54"/>
  <c r="H49" i="54"/>
  <c r="H70" i="54" s="1"/>
  <c r="H50" i="54"/>
  <c r="E61" i="54"/>
  <c r="I54" i="54"/>
  <c r="I51" i="54"/>
  <c r="I55" i="54"/>
  <c r="I53" i="54"/>
  <c r="I52" i="54"/>
  <c r="J39" i="54"/>
  <c r="F45" i="54"/>
  <c r="G43" i="54" s="1"/>
  <c r="G45" i="54" s="1"/>
  <c r="G57" i="54"/>
  <c r="G59" i="54" s="1"/>
  <c r="G66" i="54" s="1"/>
  <c r="G71" i="54"/>
  <c r="G78" i="54"/>
  <c r="C78" i="54"/>
  <c r="C81" i="54" s="1"/>
  <c r="G19" i="54" s="1"/>
  <c r="H78" i="54"/>
  <c r="E78" i="54"/>
  <c r="I78" i="54"/>
  <c r="F78" i="54"/>
  <c r="D78" i="54"/>
  <c r="J78" i="54"/>
  <c r="K78" i="54"/>
  <c r="D80" i="54"/>
  <c r="G18" i="54" s="1"/>
  <c r="I81" i="54" l="1"/>
  <c r="I67" i="54"/>
  <c r="J58" i="54"/>
  <c r="I56" i="54"/>
  <c r="I50" i="54" s="1"/>
  <c r="F81" i="54"/>
  <c r="D81" i="54"/>
  <c r="H43" i="54"/>
  <c r="G46" i="54"/>
  <c r="G60" i="54" s="1"/>
  <c r="G68" i="54" s="1"/>
  <c r="G73" i="54"/>
  <c r="E62" i="54"/>
  <c r="E63" i="54" s="1"/>
  <c r="J81" i="54"/>
  <c r="I49" i="54"/>
  <c r="I70" i="54" s="1"/>
  <c r="J40" i="54"/>
  <c r="J53" i="54"/>
  <c r="J55" i="54"/>
  <c r="J52" i="54"/>
  <c r="K39" i="54"/>
  <c r="J54" i="54"/>
  <c r="J51" i="54"/>
  <c r="H57" i="54"/>
  <c r="H59" i="54" s="1"/>
  <c r="H66" i="54" s="1"/>
  <c r="H71" i="54"/>
  <c r="F73" i="54"/>
  <c r="F46" i="54"/>
  <c r="F60" i="54" s="1"/>
  <c r="H81" i="54"/>
  <c r="G20" i="54"/>
  <c r="G21" i="54" s="1"/>
  <c r="K81" i="54"/>
  <c r="G81" i="54"/>
  <c r="E81" i="54"/>
  <c r="J56" i="54" l="1"/>
  <c r="J50" i="54" s="1"/>
  <c r="K58" i="54"/>
  <c r="J67" i="54"/>
  <c r="F61" i="54"/>
  <c r="F68" i="54"/>
  <c r="I71" i="54"/>
  <c r="I57" i="54"/>
  <c r="I59" i="54" s="1"/>
  <c r="I66" i="54" s="1"/>
  <c r="E69" i="54"/>
  <c r="E74" i="54" s="1"/>
  <c r="H45" i="54"/>
  <c r="I43" i="54" s="1"/>
  <c r="K53" i="54"/>
  <c r="K52" i="54"/>
  <c r="K54" i="54"/>
  <c r="K51" i="54"/>
  <c r="K55" i="54"/>
  <c r="J49" i="54"/>
  <c r="K40" i="54"/>
  <c r="K49" i="54" s="1"/>
  <c r="G61" i="54"/>
  <c r="G62" i="54" s="1"/>
  <c r="G63" i="54" s="1"/>
  <c r="K67" i="54" l="1"/>
  <c r="K56" i="54"/>
  <c r="K50" i="54" s="1"/>
  <c r="K57" i="54" s="1"/>
  <c r="K59" i="54" s="1"/>
  <c r="K66" i="54" s="1"/>
  <c r="I45" i="54"/>
  <c r="I73" i="54" s="1"/>
  <c r="K71" i="54"/>
  <c r="E77" i="54"/>
  <c r="E79" i="54"/>
  <c r="E75" i="54"/>
  <c r="E80" i="54" s="1"/>
  <c r="F62" i="54"/>
  <c r="J71" i="54"/>
  <c r="J57" i="54"/>
  <c r="J59" i="54" s="1"/>
  <c r="J66" i="54" s="1"/>
  <c r="J70" i="54"/>
  <c r="K70" i="54" s="1"/>
  <c r="H73" i="54"/>
  <c r="H46" i="54"/>
  <c r="H60" i="54" s="1"/>
  <c r="I46" i="54" l="1"/>
  <c r="I60" i="54" s="1"/>
  <c r="I68" i="54" s="1"/>
  <c r="J43" i="54"/>
  <c r="J45" i="54" s="1"/>
  <c r="K43" i="54" s="1"/>
  <c r="K45" i="54" s="1"/>
  <c r="K73" i="54" s="1"/>
  <c r="F69" i="54"/>
  <c r="F74" i="54" s="1"/>
  <c r="F63" i="54"/>
  <c r="H68" i="54"/>
  <c r="H61" i="54"/>
  <c r="K46" i="54" l="1"/>
  <c r="K60" i="54" s="1"/>
  <c r="K68" i="54" s="1"/>
  <c r="I61" i="54"/>
  <c r="I62" i="54" s="1"/>
  <c r="I63" i="54" s="1"/>
  <c r="J46" i="54"/>
  <c r="J60" i="54" s="1"/>
  <c r="J68" i="54" s="1"/>
  <c r="J73" i="54"/>
  <c r="G69" i="54"/>
  <c r="G74" i="54" s="1"/>
  <c r="G77" i="54" s="1"/>
  <c r="F77" i="54"/>
  <c r="F79" i="54"/>
  <c r="F75" i="54"/>
  <c r="F80" i="54" s="1"/>
  <c r="H62" i="54"/>
  <c r="K61" i="54"/>
  <c r="H69" i="54" l="1"/>
  <c r="H74" i="54" s="1"/>
  <c r="H79" i="54" s="1"/>
  <c r="J61" i="54"/>
  <c r="J62" i="54" s="1"/>
  <c r="G75" i="54"/>
  <c r="G80" i="54" s="1"/>
  <c r="G79" i="54"/>
  <c r="I69" i="54"/>
  <c r="I74" i="54" s="1"/>
  <c r="I79" i="54" s="1"/>
  <c r="H63" i="54"/>
  <c r="K62" i="54"/>
  <c r="H75" i="54" l="1"/>
  <c r="H80" i="54" s="1"/>
  <c r="H77" i="54"/>
  <c r="J69" i="54"/>
  <c r="J74" i="54" s="1"/>
  <c r="J77" i="54" s="1"/>
  <c r="I75" i="54"/>
  <c r="I77" i="54"/>
  <c r="J63" i="54"/>
  <c r="K63" i="54"/>
  <c r="I80" i="54" l="1"/>
  <c r="J79" i="54"/>
  <c r="K69" i="54"/>
  <c r="K74" i="54" s="1"/>
  <c r="K77" i="54" s="1"/>
  <c r="J75" i="54"/>
  <c r="J80" i="54" s="1"/>
  <c r="K75" i="54" l="1"/>
  <c r="K80" i="54" s="1"/>
  <c r="K79" i="54"/>
  <c r="H71" i="35" l="1"/>
  <c r="G71" i="35" l="1"/>
  <c r="H34" i="55" l="1"/>
  <c r="G34" i="55"/>
  <c r="F34" i="55"/>
  <c r="E34" i="55"/>
  <c r="D34" i="55"/>
  <c r="H35" i="55"/>
  <c r="G35" i="55"/>
  <c r="F35" i="55"/>
  <c r="E35" i="55"/>
  <c r="D35" i="55"/>
  <c r="H33" i="55"/>
  <c r="D33" i="55"/>
  <c r="I34" i="55" l="1"/>
  <c r="E33" i="55"/>
  <c r="D41" i="35"/>
  <c r="F33" i="55"/>
  <c r="G33" i="55"/>
  <c r="F66" i="35" l="1"/>
  <c r="D66" i="35" l="1"/>
  <c r="F71" i="35" l="1"/>
  <c r="D71" i="35" l="1"/>
  <c r="E71" i="35" l="1"/>
  <c r="H39" i="11" l="1"/>
  <c r="G39" i="11"/>
  <c r="F39" i="11"/>
  <c r="D35" i="11"/>
  <c r="G76" i="35"/>
  <c r="F76" i="35"/>
  <c r="E76" i="35"/>
  <c r="F28" i="11" l="1"/>
  <c r="F30" i="11" s="1"/>
  <c r="F19" i="11"/>
  <c r="G35" i="11"/>
  <c r="G28" i="11"/>
  <c r="G30" i="11" s="1"/>
  <c r="G19" i="11"/>
  <c r="H35" i="11"/>
  <c r="H28" i="11"/>
  <c r="H19" i="11"/>
  <c r="E35" i="11"/>
  <c r="D49" i="55"/>
  <c r="E28" i="11"/>
  <c r="E19" i="11"/>
  <c r="H76" i="35"/>
  <c r="F35" i="11"/>
  <c r="H30" i="11" l="1"/>
  <c r="H43" i="11"/>
  <c r="H50" i="11" s="1"/>
  <c r="E43" i="11"/>
  <c r="E50" i="11" s="1"/>
  <c r="G43" i="11"/>
  <c r="G50" i="11" s="1"/>
  <c r="F43" i="11"/>
  <c r="F50" i="11" s="1"/>
  <c r="I21" i="55"/>
  <c r="I35" i="11" l="1"/>
  <c r="I49" i="55"/>
  <c r="I27" i="55"/>
  <c r="I33" i="55" l="1"/>
  <c r="I26" i="55" l="1"/>
  <c r="I35" i="55" l="1"/>
  <c r="I38" i="55" l="1"/>
  <c r="D76" i="35" l="1"/>
  <c r="D83" i="35" s="1"/>
  <c r="D28" i="11"/>
  <c r="I28" i="11" s="1"/>
  <c r="D19" i="11"/>
  <c r="D43" i="11" s="1"/>
  <c r="D50" i="11" s="1"/>
  <c r="D30" i="11" l="1"/>
  <c r="I30" i="11" s="1"/>
  <c r="I64" i="55" l="1"/>
  <c r="I42" i="55" l="1"/>
  <c r="I57" i="55" l="1"/>
  <c r="D59" i="55"/>
  <c r="I54" i="55" l="1"/>
  <c r="I41" i="55" l="1"/>
  <c r="D43" i="55" l="1"/>
  <c r="E89" i="35" l="1"/>
  <c r="F89" i="35" l="1"/>
  <c r="D89" i="35"/>
  <c r="G89" i="35" l="1"/>
  <c r="H89" i="35"/>
  <c r="I77" i="55"/>
  <c r="D55" i="55" l="1"/>
  <c r="D67" i="55" s="1"/>
  <c r="D73" i="55" l="1"/>
  <c r="D74" i="55" l="1"/>
  <c r="E75" i="55"/>
  <c r="F81" i="35"/>
  <c r="G81" i="35"/>
  <c r="E81" i="35"/>
  <c r="H81" i="35" l="1"/>
  <c r="I58" i="55"/>
  <c r="I59" i="55" s="1"/>
  <c r="F75" i="55" l="1"/>
  <c r="G75" i="55" l="1"/>
  <c r="H75" i="55" l="1"/>
  <c r="F27" i="35" l="1"/>
  <c r="H19" i="55"/>
  <c r="G19" i="55"/>
  <c r="F19" i="55"/>
  <c r="E19" i="55"/>
  <c r="D19" i="55"/>
  <c r="G27" i="35" l="1"/>
  <c r="D27" i="35"/>
  <c r="H27" i="35"/>
  <c r="E27" i="35"/>
  <c r="D18" i="55" l="1"/>
  <c r="D20" i="55" s="1"/>
  <c r="D25" i="35"/>
  <c r="D25" i="55" l="1"/>
  <c r="D35" i="35"/>
  <c r="D40" i="35"/>
  <c r="D49" i="35" s="1"/>
  <c r="D51" i="35" s="1"/>
  <c r="D57" i="35" l="1"/>
  <c r="D52" i="35" s="1"/>
  <c r="D84" i="35" s="1"/>
  <c r="D85" i="35" s="1"/>
  <c r="D36" i="55"/>
  <c r="D28" i="55"/>
  <c r="D32" i="55"/>
  <c r="D50" i="55" l="1"/>
  <c r="D48" i="55" s="1"/>
  <c r="I19" i="11" l="1"/>
  <c r="I43" i="11" s="1"/>
  <c r="E25" i="35" l="1"/>
  <c r="E18" i="55"/>
  <c r="E83" i="35"/>
  <c r="E20" i="55" l="1"/>
  <c r="F25" i="35" l="1"/>
  <c r="F18" i="55"/>
  <c r="F83" i="35"/>
  <c r="F20" i="55" l="1"/>
  <c r="G25" i="35"/>
  <c r="G18" i="55"/>
  <c r="G83" i="35"/>
  <c r="I19" i="55"/>
  <c r="G20" i="55" l="1"/>
  <c r="H25" i="35"/>
  <c r="H18" i="55"/>
  <c r="H83" i="35"/>
  <c r="H20" i="55" l="1"/>
  <c r="I20" i="55" l="1"/>
  <c r="I18" i="55"/>
  <c r="E35" i="35" l="1"/>
  <c r="E25" i="55"/>
  <c r="E40" i="35"/>
  <c r="E49" i="35" s="1"/>
  <c r="E51" i="35" s="1"/>
  <c r="F25" i="55"/>
  <c r="F35" i="35"/>
  <c r="F40" i="35"/>
  <c r="F49" i="35" s="1"/>
  <c r="F51" i="35" s="1"/>
  <c r="E57" i="35" l="1"/>
  <c r="E52" i="35" s="1"/>
  <c r="E84" i="35" s="1"/>
  <c r="E85" i="35" s="1"/>
  <c r="E36" i="55"/>
  <c r="G25" i="55"/>
  <c r="G35" i="35"/>
  <c r="G40" i="35"/>
  <c r="G49" i="35" s="1"/>
  <c r="G51" i="35" s="1"/>
  <c r="F57" i="35"/>
  <c r="F52" i="35" s="1"/>
  <c r="F84" i="35" s="1"/>
  <c r="F85" i="35" s="1"/>
  <c r="F36" i="55"/>
  <c r="E28" i="55"/>
  <c r="E50" i="55" s="1"/>
  <c r="E48" i="55" s="1"/>
  <c r="E32" i="55"/>
  <c r="F28" i="55"/>
  <c r="F50" i="55" s="1"/>
  <c r="F48" i="55" s="1"/>
  <c r="F32" i="55"/>
  <c r="H25" i="55" l="1"/>
  <c r="H35" i="35"/>
  <c r="H40" i="35"/>
  <c r="H49" i="35" s="1"/>
  <c r="H51" i="35" s="1"/>
  <c r="G28" i="55"/>
  <c r="G50" i="55" s="1"/>
  <c r="G48" i="55" s="1"/>
  <c r="G32" i="55"/>
  <c r="G57" i="35"/>
  <c r="G52" i="35" s="1"/>
  <c r="G84" i="35" s="1"/>
  <c r="G85" i="35" s="1"/>
  <c r="G36" i="55"/>
  <c r="H57" i="35" l="1"/>
  <c r="H52" i="35" s="1"/>
  <c r="H84" i="35" s="1"/>
  <c r="H85" i="35" s="1"/>
  <c r="H36" i="55"/>
  <c r="H28" i="55"/>
  <c r="H50" i="55" s="1"/>
  <c r="H48" i="55" s="1"/>
  <c r="H32" i="55"/>
  <c r="I36" i="55" l="1"/>
  <c r="I32" i="55"/>
  <c r="I25" i="55"/>
  <c r="I28" i="55" l="1"/>
  <c r="I50" i="55" l="1"/>
  <c r="I63" i="55" l="1"/>
  <c r="I61" i="55" l="1"/>
  <c r="I66" i="55" s="1"/>
  <c r="I43" i="55"/>
  <c r="I40" i="55"/>
  <c r="I47" i="55"/>
  <c r="I46" i="55"/>
  <c r="I48" i="55"/>
  <c r="I55" i="55" l="1"/>
  <c r="I67" i="55" l="1"/>
  <c r="I94" i="35" s="1"/>
  <c r="I73" i="55"/>
  <c r="I74" i="55"/>
  <c r="I95" i="35" l="1"/>
</calcChain>
</file>

<file path=xl/sharedStrings.xml><?xml version="1.0" encoding="utf-8"?>
<sst xmlns="http://schemas.openxmlformats.org/spreadsheetml/2006/main" count="2046" uniqueCount="739">
  <si>
    <t>№ п/п</t>
  </si>
  <si>
    <t>№</t>
  </si>
  <si>
    <t>1.</t>
  </si>
  <si>
    <t>1.1.</t>
  </si>
  <si>
    <t>1.2.</t>
  </si>
  <si>
    <t>2.</t>
  </si>
  <si>
    <t>2.1.</t>
  </si>
  <si>
    <t>2.2.</t>
  </si>
  <si>
    <t>2.3.</t>
  </si>
  <si>
    <t>2.4.</t>
  </si>
  <si>
    <t>4.1.</t>
  </si>
  <si>
    <t>4.2.</t>
  </si>
  <si>
    <t>4.3.</t>
  </si>
  <si>
    <t>5.1.</t>
  </si>
  <si>
    <t>5.2.</t>
  </si>
  <si>
    <t>1.3.</t>
  </si>
  <si>
    <t>№№</t>
  </si>
  <si>
    <t>Источник финансирования</t>
  </si>
  <si>
    <t>Причины отклонений</t>
  </si>
  <si>
    <t>всего</t>
  </si>
  <si>
    <t>1 кв</t>
  </si>
  <si>
    <t>2 кв</t>
  </si>
  <si>
    <t>3 кв</t>
  </si>
  <si>
    <t>4 кв</t>
  </si>
  <si>
    <t>план</t>
  </si>
  <si>
    <t>факт</t>
  </si>
  <si>
    <t>ВСЕГО источников финансирования</t>
  </si>
  <si>
    <t>Собственные средства</t>
  </si>
  <si>
    <t>Прибыль, направляемая на инвестиции:</t>
  </si>
  <si>
    <t>1.1.1.</t>
  </si>
  <si>
    <t>Амортизация</t>
  </si>
  <si>
    <t>Возврат НДС</t>
  </si>
  <si>
    <t>1.4.</t>
  </si>
  <si>
    <t>Прочие собственные средства</t>
  </si>
  <si>
    <t xml:space="preserve">1.4.1. </t>
  </si>
  <si>
    <t>Бюджетное финансирование</t>
  </si>
  <si>
    <t>Прочие привлеченные средства</t>
  </si>
  <si>
    <t>II.</t>
  </si>
  <si>
    <t>III.</t>
  </si>
  <si>
    <t>Наименование объекта</t>
  </si>
  <si>
    <t xml:space="preserve">ВСЕГО, </t>
  </si>
  <si>
    <t>Объект 1</t>
  </si>
  <si>
    <t>…</t>
  </si>
  <si>
    <t>Объект 2</t>
  </si>
  <si>
    <t>I.</t>
  </si>
  <si>
    <t>1.1.2.</t>
  </si>
  <si>
    <t>Ввод мощностей</t>
  </si>
  <si>
    <t>Итого</t>
  </si>
  <si>
    <t>Средства внешних инвесторов</t>
  </si>
  <si>
    <t>1.1.3.</t>
  </si>
  <si>
    <t>1.1.3.1.</t>
  </si>
  <si>
    <t>1.1.3.2.</t>
  </si>
  <si>
    <t>в т.ч. инвестиционная составляющая в тарифе</t>
  </si>
  <si>
    <t xml:space="preserve">в т.ч. прибыль со свободного сектора </t>
  </si>
  <si>
    <t>Новое строительство</t>
  </si>
  <si>
    <t>2.5.</t>
  </si>
  <si>
    <t>Наименование проекта</t>
  </si>
  <si>
    <t>МВт, Гкал/час, км, МВА</t>
  </si>
  <si>
    <t>1 кв. 2009 г.</t>
  </si>
  <si>
    <t>2 кв. 2009 г.</t>
  </si>
  <si>
    <t>3 кв. 2009 г.</t>
  </si>
  <si>
    <t>4 кв. 2009 г.</t>
  </si>
  <si>
    <t>млн.рублей</t>
  </si>
  <si>
    <t>Проектная мощность/
протяженность сетей</t>
  </si>
  <si>
    <t>Показатели</t>
  </si>
  <si>
    <t xml:space="preserve">   Всего</t>
  </si>
  <si>
    <t>Выручка от реализации товаров (работ, услуг),   всего</t>
  </si>
  <si>
    <t>Материальные расходы, всего</t>
  </si>
  <si>
    <t>Расходы на оплату труда с учетом ЕСН</t>
  </si>
  <si>
    <t>3.</t>
  </si>
  <si>
    <t>Амортизационные отчисления</t>
  </si>
  <si>
    <t>4.</t>
  </si>
  <si>
    <t>Прочие расходы, всего</t>
  </si>
  <si>
    <t>в том числе</t>
  </si>
  <si>
    <t>Ремонт основных средств</t>
  </si>
  <si>
    <t>в том числе:</t>
  </si>
  <si>
    <t>4.4.</t>
  </si>
  <si>
    <t>4.5.</t>
  </si>
  <si>
    <t>4.6.</t>
  </si>
  <si>
    <t>5.</t>
  </si>
  <si>
    <t>Налоги  и сборы, всего</t>
  </si>
  <si>
    <t>5.3.</t>
  </si>
  <si>
    <t>IV.</t>
  </si>
  <si>
    <t>Внереализационные доходы и расходы (сальдо)</t>
  </si>
  <si>
    <t>Внереализационные доходы, всего</t>
  </si>
  <si>
    <t>Внереализационные расходы, всего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</si>
  <si>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</si>
  <si>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</si>
  <si>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</si>
  <si>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</si>
  <si>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</si>
  <si>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</si>
  <si>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</si>
  <si>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млн. рублей</t>
  </si>
  <si>
    <t>МВт/Гкал/ч/км/МВА</t>
  </si>
  <si>
    <t>год 
начала 
сроительства</t>
  </si>
  <si>
    <t>год 
окончания 
строительства</t>
  </si>
  <si>
    <t>X.</t>
  </si>
  <si>
    <t>Привлечение заемных средств</t>
  </si>
  <si>
    <t>в том числе на:</t>
  </si>
  <si>
    <t>XI.</t>
  </si>
  <si>
    <t xml:space="preserve">Погашение заемных средств  </t>
  </si>
  <si>
    <t>XII.</t>
  </si>
  <si>
    <t>XIII.</t>
  </si>
  <si>
    <t>XIV.</t>
  </si>
  <si>
    <t>Справочно:</t>
  </si>
  <si>
    <t>EBITDA</t>
  </si>
  <si>
    <t>в т.ч. в части ДПМ*</t>
  </si>
  <si>
    <t>Долг на конец периода</t>
  </si>
  <si>
    <t>*заполняется ОГК/ТГК</t>
  </si>
  <si>
    <t>2.6.</t>
  </si>
  <si>
    <t>Стадия реализации проекта</t>
  </si>
  <si>
    <t>С/П*</t>
  </si>
  <si>
    <t>* С - строительство, П- проектирование</t>
  </si>
  <si>
    <t>в т.ч. от технологического присоединения (для электросетевых компаний)</t>
  </si>
  <si>
    <t>в т.ч. от технологического присоединения генерации</t>
  </si>
  <si>
    <t>в т.ч. от технологического присоединения потребителей</t>
  </si>
  <si>
    <t>в т.ч. средства допэмиссии</t>
  </si>
  <si>
    <t>Привлеченные средства, в т.ч.:</t>
  </si>
  <si>
    <t>Облигационные займы</t>
  </si>
  <si>
    <t>Займы организаций</t>
  </si>
  <si>
    <t>* план в соответствии с утвержденной инвестиционной программой</t>
  </si>
  <si>
    <t>план*</t>
  </si>
  <si>
    <t>Кредиты</t>
  </si>
  <si>
    <t>Наименование инвестиционного проекта__________________________________</t>
  </si>
  <si>
    <t>Вывод  мощностей</t>
  </si>
  <si>
    <t>Вывод мощностей</t>
  </si>
  <si>
    <t xml:space="preserve">Прогноз ввода/вывода объектов </t>
  </si>
  <si>
    <t>Полная 
стоимость 
строительства **</t>
  </si>
  <si>
    <t>План 
финансирования 
текущего года</t>
  </si>
  <si>
    <t>уточнения стоимости по результатам утвержденной ПСД</t>
  </si>
  <si>
    <t>в том числе за счет</t>
  </si>
  <si>
    <t>уточнения стоимости по результатм закупочных процедур</t>
  </si>
  <si>
    <t>%</t>
  </si>
  <si>
    <t>Оплата процентов за привлеченные кредитные ресурсы</t>
  </si>
  <si>
    <t>Энергосбережение и повышение энергетической эффективности</t>
  </si>
  <si>
    <t xml:space="preserve">Создание систем телемеханики  и связи </t>
  </si>
  <si>
    <t>Установка устройств регулирования напряжения и компенсации реактивной мощности</t>
  </si>
  <si>
    <t>Техническое перевооружение и реконструкция</t>
  </si>
  <si>
    <t>Остаточная стоимость строительства **</t>
  </si>
  <si>
    <t>Отклонение ***</t>
  </si>
  <si>
    <t>факт**</t>
  </si>
  <si>
    <t>** накопленным итогом за год</t>
  </si>
  <si>
    <t>IX.</t>
  </si>
  <si>
    <t>Капитальные вложения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</si>
  <si>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</si>
  <si>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в том числе по:</t>
  </si>
  <si>
    <t>в том числе ПТП</t>
  </si>
  <si>
    <t>план**</t>
  </si>
  <si>
    <t>факт***</t>
  </si>
  <si>
    <t>2010 г.</t>
  </si>
  <si>
    <t>6.1.</t>
  </si>
  <si>
    <t>6.2.</t>
  </si>
  <si>
    <t>6.3.</t>
  </si>
  <si>
    <t>6.4.</t>
  </si>
  <si>
    <t xml:space="preserve">Укрупненный сетевой график выполнения инвестиционного проекта  </t>
  </si>
  <si>
    <t>по состоянию на ____ 20_____ г.</t>
  </si>
  <si>
    <t>Процент исполнения  работ за весь период (%)</t>
  </si>
  <si>
    <t>Основные причины невыполнения</t>
  </si>
  <si>
    <t>начало (дата)</t>
  </si>
  <si>
    <t>окончание (дата)</t>
  </si>
  <si>
    <t>I. Контрольные  этапы реализации инвестиционного проекта для генерирующих компаний</t>
  </si>
  <si>
    <t xml:space="preserve">№ п/п
п/п
</t>
  </si>
  <si>
    <t>Наименование</t>
  </si>
  <si>
    <t>Тип</t>
  </si>
  <si>
    <t xml:space="preserve">Предпроектный этап </t>
  </si>
  <si>
    <t xml:space="preserve">Выбор площадки строительства </t>
  </si>
  <si>
    <t xml:space="preserve">событие </t>
  </si>
  <si>
    <t>Проведение инженерных изысканий на выбранной площадке строительства</t>
  </si>
  <si>
    <t>работа</t>
  </si>
  <si>
    <t>Проектный этап</t>
  </si>
  <si>
    <t>Заключение договора на разработку ТЭО</t>
  </si>
  <si>
    <t>событие</t>
  </si>
  <si>
    <t>Заключение договора на разработку рабочего проекта</t>
  </si>
  <si>
    <t>Разработка и утверждение ТЭО</t>
  </si>
  <si>
    <t>Разработка рабочего проекта</t>
  </si>
  <si>
    <t>Получение положительного заключения государственной экспертизы на ТЭО</t>
  </si>
  <si>
    <t>Получение разрешения на строительство</t>
  </si>
  <si>
    <t>Организационный этап</t>
  </si>
  <si>
    <t>3.1.</t>
  </si>
  <si>
    <t>Заключение договора с генеральным подрядчиком (EPC, EPCM) или договоров с основными подрядчиками</t>
  </si>
  <si>
    <t>3.2.</t>
  </si>
  <si>
    <t>Получение правоустанавливающих документов на земельный участк под строительство</t>
  </si>
  <si>
    <t>3.3.</t>
  </si>
  <si>
    <t xml:space="preserve">Заключение договоров на поставщику основного оборудования </t>
  </si>
  <si>
    <t>3.3.1.</t>
  </si>
  <si>
    <t>График поставки основного оборудования на объект</t>
  </si>
  <si>
    <t>Строительные работы</t>
  </si>
  <si>
    <t>Подготовка площадки строительства</t>
  </si>
  <si>
    <t xml:space="preserve">Строительство основных сооружений (главного корпуса, гидротехнических сооружений, объектов топливного хозяйства, технического водоснабжения и др.) </t>
  </si>
  <si>
    <t>Сдача основных сооружений под монтаж оборудования</t>
  </si>
  <si>
    <t>Монтаж и ввод в работу грузоподъёмных механизмов для монтажа основного оборудования</t>
  </si>
  <si>
    <t>Монтаж  основного оборудования и трубопроводов</t>
  </si>
  <si>
    <t>Монтаж электротехнического оборудования и КиП</t>
  </si>
  <si>
    <t>Реализация схемы выдачи мощности (в объеме обязательств ГК)</t>
  </si>
  <si>
    <t>Заявка в сетевую компанию на технологическое присоединение</t>
  </si>
  <si>
    <t>Заключение договора с сетевой компанией на ТП. Получение и соглаование ТУ и ТП</t>
  </si>
  <si>
    <t>Разработка и согласование предпроектной внестадийной работы "Схема выдачи мощности"</t>
  </si>
  <si>
    <t>5.4.</t>
  </si>
  <si>
    <t>Заключение договора на реалиацию схемы выдачи мощности с согласованием графика строительства</t>
  </si>
  <si>
    <t>5.5.</t>
  </si>
  <si>
    <t>Разработка рабочей документацией сетевого строительства ГК (если таковое требуется для реализации СВМ)</t>
  </si>
  <si>
    <t>5.6.</t>
  </si>
  <si>
    <t>Реализация сетевого строительства ГК (если таковое требуется для реализации СВМ)</t>
  </si>
  <si>
    <t>Испытания и ввод в эксплуатацию</t>
  </si>
  <si>
    <t xml:space="preserve">Индивидуальные испытания оборудования и функциональные испытания отдельных систем. </t>
  </si>
  <si>
    <t>Комплексное опробование оборудования</t>
  </si>
  <si>
    <t>Готовность оборудования (ОРУ, ЗРУ) для технологического присоединения к электрическим сетям</t>
  </si>
  <si>
    <t>Ввод объекта в эксплуатацию (получение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объекта).</t>
  </si>
  <si>
    <t>II. Контрольные этапы реализации инвестиционного проекта для сетевых компаний</t>
  </si>
  <si>
    <t>Предпроектный и проектный этап</t>
  </si>
  <si>
    <t>Получение заявки на ТП</t>
  </si>
  <si>
    <t>Разработка и выдача ТУ на ТП</t>
  </si>
  <si>
    <t>Заключение договора на разработку проетной документации</t>
  </si>
  <si>
    <t>Получение положительного заключения государственной экспертизы на проектную документацию</t>
  </si>
  <si>
    <t>1.5.</t>
  </si>
  <si>
    <t>Утверждение проектной документации</t>
  </si>
  <si>
    <t>1.6.</t>
  </si>
  <si>
    <t>Разработка рабочей документации</t>
  </si>
  <si>
    <t>Заключение договора  подряда (допсоглашения к договору)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</si>
  <si>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</si>
  <si>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</si>
  <si>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</si>
  <si>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я</t>
  </si>
  <si>
    <t>Подготовка площадки строительства для подстанций, трассы – для ЛЭП</t>
  </si>
  <si>
    <t>Поставка основного оборудования</t>
  </si>
  <si>
    <t>Монтаж основного оборудования</t>
  </si>
  <si>
    <t>3.4.</t>
  </si>
  <si>
    <t>Пусконаладочные работы</t>
  </si>
  <si>
    <t>3.5.</t>
  </si>
  <si>
    <t>Завершение строительства</t>
  </si>
  <si>
    <t xml:space="preserve">Комплексное опробование оборудования </t>
  </si>
  <si>
    <t>Оформление (подписание) актов об осуществлении технологического присоединения к электрическим сетям</t>
  </si>
  <si>
    <t xml:space="preserve">Получение разрешения на ввод объекта в эксплуатацию. </t>
  </si>
  <si>
    <t xml:space="preserve"> Ввод в эксплуатацию объекта сетевого строительства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</si>
  <si>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</si>
  <si>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</si>
  <si>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</si>
  <si>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Увеличение кредиторской задолженности</t>
  </si>
  <si>
    <t>Сокращение кредиторской задолженности</t>
  </si>
  <si>
    <t>Расходы по текущей деятельности, всего</t>
  </si>
  <si>
    <t>Платежи по аренде и лизингу</t>
  </si>
  <si>
    <t>Инфраструктурные платежи рынка</t>
  </si>
  <si>
    <t>Валовая прибыль (I р.-II р.)</t>
  </si>
  <si>
    <t>XV.</t>
  </si>
  <si>
    <t>XVI.</t>
  </si>
  <si>
    <t>XVII.</t>
  </si>
  <si>
    <t>Доходы от участия в других организациях (дивиденды от ДЗО)</t>
  </si>
  <si>
    <t>Проценты от размещения средств</t>
  </si>
  <si>
    <t>Проценты по обслуживанию кредитов</t>
  </si>
  <si>
    <t>Фонд накопления</t>
  </si>
  <si>
    <t>Резервный фонд</t>
  </si>
  <si>
    <t>Выплата дивидендов</t>
  </si>
  <si>
    <t>Прочие расходы из прибыли</t>
  </si>
  <si>
    <t>Финансирование инвестиционной программы</t>
  </si>
  <si>
    <t>Прочие цели (расшифровка)</t>
  </si>
  <si>
    <t>Инвестиционной программе</t>
  </si>
  <si>
    <t>Изменение дебиторской задолженности</t>
  </si>
  <si>
    <t>Изменение кредиторской задолженности</t>
  </si>
  <si>
    <t>Направления использования чистой прибыли</t>
  </si>
  <si>
    <t>Сальдо  (+профицит; - дефицит) 
(XVI р. - XVII р.)</t>
  </si>
  <si>
    <t>Топливо</t>
  </si>
  <si>
    <t>Сырье, материалы, запасные части, инструменты</t>
  </si>
  <si>
    <t>Покупная электроэнергия</t>
  </si>
  <si>
    <t>Выручка от прочей деятельности (расшифровать)</t>
  </si>
  <si>
    <t>Купля/продажа активов</t>
  </si>
  <si>
    <t>Покупка активов (акций, долей и т.п.)</t>
  </si>
  <si>
    <t>Продажа активов (акций, долей и т.п.)</t>
  </si>
  <si>
    <t>Создание систем противоаварийной и режимной автоматики</t>
  </si>
  <si>
    <t>Выполнение (план)</t>
  </si>
  <si>
    <t>Средства, полученные от допэмиссии акций</t>
  </si>
  <si>
    <t>Технические характеристики</t>
  </si>
  <si>
    <t>Сроки 
реализации 
проекта</t>
  </si>
  <si>
    <t>Субъект РФ, 
на территории 
которого 
реализауется 
инвестиционный 
проект</t>
  </si>
  <si>
    <t>Обоснование необходимости реализации проекта</t>
  </si>
  <si>
    <t xml:space="preserve">доходность </t>
  </si>
  <si>
    <t>№ 
п/п</t>
  </si>
  <si>
    <t>Заключение 
Главгос
экспертизы 
России (+;-)</t>
  </si>
  <si>
    <t>срок
окупаемости</t>
  </si>
  <si>
    <t>простой</t>
  </si>
  <si>
    <t>дискон
тированный</t>
  </si>
  <si>
    <t>Разрешение 
на строи
тельство (+;-)</t>
  </si>
  <si>
    <t>в соответствии 
с итогами 
конкурсов и заключенными договорами</t>
  </si>
  <si>
    <t>мощность, 
МВт, МВА</t>
  </si>
  <si>
    <t>выработка, млн.кВт/ч</t>
  </si>
  <si>
    <t>длина 
ВЛ,
км</t>
  </si>
  <si>
    <t>IRR,
%</t>
  </si>
  <si>
    <t>Наименование направления/
проекта 
инвестиционной 
программы</t>
  </si>
  <si>
    <t>Год начала
строительства</t>
  </si>
  <si>
    <t>Год ввода в 
эксплуатацию</t>
  </si>
  <si>
    <t>Наличие исходно-разрешительной документации</t>
  </si>
  <si>
    <t>Место
расположения 
объекта</t>
  </si>
  <si>
    <t>Используемое топливо</t>
  </si>
  <si>
    <t>Утвержденная  
проектно-сметная 
документация
(+;-)</t>
  </si>
  <si>
    <t>Оформленный 
в соответствии 
с законо
дательством 
землеотвод (+;-)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</si>
  <si>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</si>
  <si>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</si>
  <si>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>к приказу Минэнерго России</t>
  </si>
  <si>
    <t>Утверждаю</t>
  </si>
  <si>
    <t>руководитель организации</t>
  </si>
  <si>
    <t>(подпись)</t>
  </si>
  <si>
    <t>«___»________ 20__ года</t>
  </si>
  <si>
    <t>М.П.</t>
  </si>
  <si>
    <t>Прочее новое строительство</t>
  </si>
  <si>
    <t>План года N</t>
  </si>
  <si>
    <t>План года N+1</t>
  </si>
  <si>
    <t>План года N+2 ***</t>
  </si>
  <si>
    <t>Объем финансирования****</t>
  </si>
  <si>
    <t>**** - в прогнозных ценах соответствующего года</t>
  </si>
  <si>
    <t>Объем финансирования
 [отчетный год]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</si>
  <si>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</si>
  <si>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</si>
  <si>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</si>
  <si>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</si>
  <si>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Отчет об исполнении финансового плана
(заполняется по финансированию)</t>
  </si>
  <si>
    <t>Источники финансирования инвестиционных программ 
(в прогнозных ценах соответствующих лет), млн. рублей</t>
  </si>
  <si>
    <t>План 
года N</t>
  </si>
  <si>
    <t>План 
года N+1</t>
  </si>
  <si>
    <t>План 
года N+2
***</t>
  </si>
  <si>
    <t>год N-2</t>
  </si>
  <si>
    <t>год N-1</t>
  </si>
  <si>
    <t>от «___»________2010 г. №____</t>
  </si>
  <si>
    <t>Приложение  № 8</t>
  </si>
  <si>
    <t>NPV, 
млн.
рублей</t>
  </si>
  <si>
    <t>Приложение  № 10</t>
  </si>
  <si>
    <t>для ОГК/ТГК, в том числе</t>
  </si>
  <si>
    <t>ДПМ</t>
  </si>
  <si>
    <t>вне ДПМ</t>
  </si>
  <si>
    <t>Приложение  № 12</t>
  </si>
  <si>
    <t>решаемые 
задачи *</t>
  </si>
  <si>
    <t xml:space="preserve">* в том числе:
- степень износа  электрооборудования
- срок вывода из эксплуатации электрооборудования
- уровень технического оснащения электрооборудования
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(энергорайона). </t>
  </si>
  <si>
    <t>Прочая прибыль</t>
  </si>
  <si>
    <t>1.2.1.</t>
  </si>
  <si>
    <t>1.2.2.</t>
  </si>
  <si>
    <t>1.2.3.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</si>
  <si>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</si>
  <si>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</si>
  <si>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</si>
  <si>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2.7.</t>
  </si>
  <si>
    <t>Использование лизинга</t>
  </si>
  <si>
    <t xml:space="preserve">2. </t>
  </si>
  <si>
    <t xml:space="preserve">3. </t>
  </si>
  <si>
    <t>за отчетный 
квартал</t>
  </si>
  <si>
    <t>Остаток собственных средств на начало года</t>
  </si>
  <si>
    <t>за отчетный квартал</t>
  </si>
  <si>
    <t>Освоено 
(закрыто актами 
выполненных работ)
млн.рублей</t>
  </si>
  <si>
    <t>Введено оформлено актами ввода в эксплуатацию)
млн.рублей</t>
  </si>
  <si>
    <t>1.1.4.</t>
  </si>
  <si>
    <t>Выручка от основной деятельности 
(расшифровать по видам регулируемой деятельности)</t>
  </si>
  <si>
    <t>Уровень тарифов</t>
  </si>
  <si>
    <t>Стоимость объекта,
млн.рублей</t>
  </si>
  <si>
    <t>Остаточная 
стоимость 
объекта
на 01.01. года N, 
млн.рублей</t>
  </si>
  <si>
    <t>Процент 
освоения 
сметной стоимости
на 01.01 года N, %</t>
  </si>
  <si>
    <t>Техническая 
готовность 
объекта
на 01.01.2011, %
**</t>
  </si>
  <si>
    <t>в соответствии 
с проектно-
сметной 
документацией ***</t>
  </si>
  <si>
    <t>в соответствии 
с проектно-
сметной 
документацией
***</t>
  </si>
  <si>
    <t>Местоположение объекта (субъект РФ, населенный пункт)</t>
  </si>
  <si>
    <t>Тип проекта</t>
  </si>
  <si>
    <t>[модернизация/ реконструкция/ новое строительство/расширение]</t>
  </si>
  <si>
    <t>Вводимая мощность (в том числе прирост)</t>
  </si>
  <si>
    <t>Срок ввода объекта</t>
  </si>
  <si>
    <t>[срок, установленный инвестиционной программой]</t>
  </si>
  <si>
    <t>Фактическая стадия реализации проекта на отчётную дату</t>
  </si>
  <si>
    <t>[проектирование/ строительство/ незавершенное строительство – приостановлено/ законсервировано]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</si>
  <si>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</si>
  <si>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</si>
  <si>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</si>
  <si>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</si>
  <si>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</si>
  <si>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</si>
  <si>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</si>
  <si>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</si>
  <si>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</si>
  <si>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[вид, тип топлива, заключение договоров на поставку топлива]</t>
  </si>
  <si>
    <t>Прогнозный объем потребления топлива</t>
  </si>
  <si>
    <t>Топливообеспечение</t>
  </si>
  <si>
    <t>[наличие подтверждения возможности поставки необходимых объемов топлива, стадия согласования с поставщиком/транспортировщиком топлива, наличие каких-либо проблем с топливообеспечением объекта, наличие согласования топливного режима с указанием даты, начиная с которой подтверждено обеспечение топливом]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</si>
  <si>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</si>
  <si>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</si>
  <si>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</si>
  <si>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</si>
  <si>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</si>
  <si>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</si>
  <si>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</si>
  <si>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</si>
  <si>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</si>
  <si>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</si>
  <si>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</si>
  <si>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</si>
  <si>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</si>
  <si>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</si>
  <si>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</si>
  <si>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</si>
  <si>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</si>
  <si>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</si>
  <si>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</si>
  <si>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</si>
  <si>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</si>
  <si>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</si>
  <si>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</si>
  <si>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</si>
  <si>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</si>
  <si>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</si>
  <si>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</si>
  <si>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</si>
  <si>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</si>
  <si>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</si>
  <si>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</si>
  <si>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</si>
  <si>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</si>
  <si>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</si>
  <si>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</si>
  <si>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</si>
  <si>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</si>
  <si>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</si>
  <si>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</si>
  <si>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</si>
  <si>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</si>
  <si>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</si>
  <si>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</si>
  <si>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</si>
  <si>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</si>
  <si>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</si>
  <si>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</si>
  <si>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</si>
  <si>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</si>
  <si>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</si>
  <si>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* Если выполняется любой из нижеперечисленных критериев:</t>
  </si>
  <si>
    <t xml:space="preserve">     1. Проекты, финансируемые полностью или частично за счет средств федерального бюджета, и/или включенные в Федеральные целевые программы.</t>
  </si>
  <si>
    <t xml:space="preserve">     2. Объекты выдачи мощности ТЭС, ГЭС, АЭС.</t>
  </si>
  <si>
    <t xml:space="preserve">     3. Генерирующие объекты мощностью свыше 100 МВт.</t>
  </si>
  <si>
    <t xml:space="preserve">     4. Проекты, имеющие федеральное значение (объекты энергоснабжения Олимпиады в г. Сочи, саммита АТЭС в г. Владивосток, ВСТО и др.).</t>
  </si>
  <si>
    <t xml:space="preserve">     5. Проекты сметной стоимостью свыше 3 млрд. руб. (в текущих ценах с НДС)</t>
  </si>
  <si>
    <t xml:space="preserve">     6. Объекты, предусмотренные Генеральной схемой размещения объектов электроэнергетики до 2020 года.</t>
  </si>
  <si>
    <t>** Копии положительного заключения Госэкспертизы по ПСД, сводного сметного расчета  необходимо представить в Минэнерго России</t>
  </si>
  <si>
    <t>Руководитель организации</t>
  </si>
  <si>
    <t xml:space="preserve">                (подпись)                                                 (Ф.И.О.)</t>
  </si>
  <si>
    <t>Печать</t>
  </si>
  <si>
    <t xml:space="preserve">Отчетный период ____________ </t>
  </si>
  <si>
    <t>№ пункта укрупненного сетевого графика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</si>
  <si>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</si>
  <si>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</si>
  <si>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</si>
  <si>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</si>
  <si>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</si>
  <si>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</si>
  <si>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</si>
  <si>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</si>
  <si>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</t>
  </si>
  <si>
    <t>окончание</t>
  </si>
  <si>
    <t>Финансовые показатели за отчетный период [__ квартал ________ года/ ______ год]</t>
  </si>
  <si>
    <t>Наименование показателя</t>
  </si>
  <si>
    <t xml:space="preserve">Метод учета </t>
  </si>
  <si>
    <t>На конец отчетного квартала/За отчетный квартал</t>
  </si>
  <si>
    <t xml:space="preserve">На конец 2009 года / За 2009 год 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</si>
  <si>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</si>
  <si>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</si>
  <si>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</si>
  <si>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</si>
  <si>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</si>
  <si>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</si>
  <si>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</si>
  <si>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</si>
  <si>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</si>
  <si>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</si>
  <si>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</si>
  <si>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</si>
  <si>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</si>
  <si>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</si>
  <si>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</si>
  <si>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</si>
  <si>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</si>
  <si>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</si>
  <si>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</si>
  <si>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</si>
  <si>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</si>
  <si>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</si>
  <si>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</si>
  <si>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</si>
  <si>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</si>
  <si>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</si>
  <si>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</si>
  <si>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</si>
  <si>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 xml:space="preserve">    на 2010 г. </t>
  </si>
  <si>
    <t xml:space="preserve">    на период 2010-2012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</si>
  <si>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</si>
  <si>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</si>
  <si>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Приложение  № 9</t>
  </si>
  <si>
    <t>** - определяется исходя из выполнения графика строительства</t>
  </si>
  <si>
    <t>*** в текущих ценах с НДС с применением коэффициентов пересчета к базовым ценам Мирегион России или иных уполномоченных государственных органов (указать)</t>
  </si>
  <si>
    <t xml:space="preserve">Остаток стоимости на начало года * </t>
  </si>
  <si>
    <t>Осталось профинансировать по результатам отчетного периода *</t>
  </si>
  <si>
    <t>Объем ввода мощностей</t>
  </si>
  <si>
    <t>Причины 
корректировки</t>
  </si>
  <si>
    <t>скорректированный объем</t>
  </si>
  <si>
    <t>скорр
ектирова
нный объем</t>
  </si>
  <si>
    <t>Показатели 
экономической эффективноскти реализации инвестиционного 
проекта ****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</si>
  <si>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</si>
  <si>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</si>
  <si>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Перечень инвестиционных проектов на период реализации инвестиционной программы и план их финансирования</t>
  </si>
  <si>
    <t xml:space="preserve">Краткое описание инвестиционной программы </t>
  </si>
  <si>
    <t>Наименование объекта*</t>
  </si>
  <si>
    <t>Плановый объем финансирования, млн. руб.**</t>
  </si>
  <si>
    <t>Технические характеристики созданных объектов</t>
  </si>
  <si>
    <t xml:space="preserve">Подстанции </t>
  </si>
  <si>
    <t>Линии электропередачи</t>
  </si>
  <si>
    <t>год ввода в эксплуатацию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</si>
  <si>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</si>
  <si>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</si>
  <si>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</si>
  <si>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</si>
  <si>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</si>
  <si>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</si>
  <si>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</si>
  <si>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</si>
  <si>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</si>
  <si>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</si>
  <si>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</si>
  <si>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</si>
  <si>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 xml:space="preserve"> </t>
  </si>
  <si>
    <t xml:space="preserve">Объект 1 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</si>
  <si>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</si>
  <si>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</si>
  <si>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** - согласно проектно-сметной документации с учетом перевода в прогнозные цены планируемого периода (с НДС)</t>
  </si>
  <si>
    <t>Приложение  № 1.3</t>
  </si>
  <si>
    <t>Приложение  № 1.2</t>
  </si>
  <si>
    <t>Приложение  № 1.1</t>
  </si>
  <si>
    <t>Приложение  № 1.4</t>
  </si>
  <si>
    <t>Приложение  № 3.1</t>
  </si>
  <si>
    <t>Приложение  № 3.2</t>
  </si>
  <si>
    <t>Приложение  № 6.1</t>
  </si>
  <si>
    <t>Приложение  № 6.2</t>
  </si>
  <si>
    <t>Приложение  № 6.3</t>
  </si>
  <si>
    <t>Плановый объем финансирования, млн. руб.*</t>
  </si>
  <si>
    <t>Фактически профинансировано,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</si>
  <si>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</si>
  <si>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</si>
  <si>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план***</t>
  </si>
  <si>
    <t>** - в ценах отчетного года</t>
  </si>
  <si>
    <t>*** - план, согласно утвержденной инвестиционной программе</t>
  </si>
  <si>
    <t>Приложение  № 13</t>
  </si>
  <si>
    <t>в том числе инвестиционная составляющая в тарифе</t>
  </si>
  <si>
    <t xml:space="preserve">в том числе прибыль со свободного сектора </t>
  </si>
  <si>
    <t>в том числе от технологического присоединения (для электросетевых компаний)</t>
  </si>
  <si>
    <t>в том числе от технологического присоединения генерации</t>
  </si>
  <si>
    <t>в том числе от технологического присоединения потребителей</t>
  </si>
  <si>
    <t>в т.ч. Средства от доп. эмиссии акций</t>
  </si>
  <si>
    <t xml:space="preserve">Привлеченные средства, в т.ч.: </t>
  </si>
  <si>
    <t>всего,
год N</t>
  </si>
  <si>
    <t>Перечень инвестиционных проектов инвестиционной программы и план их финансирования</t>
  </si>
  <si>
    <t>Приложение  № 11.2</t>
  </si>
  <si>
    <t>* - представляется ежегодно до 1 октября текущего года</t>
  </si>
  <si>
    <t>Остаток стоимости на начало года **</t>
  </si>
  <si>
    <t>скорректированный объем****</t>
  </si>
  <si>
    <t>Осталось профинансировать по результатам отчетного периода **</t>
  </si>
  <si>
    <t>Объем корректировки ****</t>
  </si>
  <si>
    <t>план ***</t>
  </si>
  <si>
    <t>**** - накопленным итогом за год</t>
  </si>
  <si>
    <t>Рекомендуемая форма представления предложений о внесении изменений в перечень инвестиционных проектов, входящих в состав инвестиционной программы, млн. рублей с НДС</t>
  </si>
  <si>
    <t>Приложение  № 5</t>
  </si>
  <si>
    <t>Приложение  № 4.2</t>
  </si>
  <si>
    <t>График реализации инвестиционной программы *, млн. рублей с НДС
(представляется ежегодно до 15 декабря года, предшествующего плановому)</t>
  </si>
  <si>
    <t>Приложение  № 4.1</t>
  </si>
  <si>
    <t>Приложение  № 11.1</t>
  </si>
  <si>
    <t>Приложение  №  7.2</t>
  </si>
  <si>
    <t>Приложение  № 7.1</t>
  </si>
  <si>
    <t>Приложение  № 14</t>
  </si>
  <si>
    <t>Приложение  № 2.2</t>
  </si>
  <si>
    <t>Отчет об исполнении инвестиционной программы, млн. рублей с НДС
(представляется ежегодно)</t>
  </si>
  <si>
    <t>Отчет об источниках финансирования инвестиционных программ, млн. рублей 
(представляется ежегодно)</t>
  </si>
  <si>
    <t>Отчет о вводах/выводах объектов
(представляется ежегодно)</t>
  </si>
  <si>
    <t>Отчет об исполнении инвестиционной программы, млн. рублей с НДС
(представляется ежеквартально)</t>
  </si>
  <si>
    <t>Отчет об источниках финансирования инвестиционных программ, млн. рублей 
(представляется ежеквартально)</t>
  </si>
  <si>
    <t>Отчет о вводах/выводах объектов
(представляется ежеквартально)</t>
  </si>
  <si>
    <t>Отчет о ходе реализации проектов (заполняется для наиболее значимых проектов*)
(представляется ежеквартально)</t>
  </si>
  <si>
    <t>Отчет об исполнении сетевых графиков строительства проектов 
(представляется ежеквартально)</t>
  </si>
  <si>
    <t>I. Контрольные  этапы реализации инвестиционного проекта для генерирующих компаний
(представляется ежеквартально)</t>
  </si>
  <si>
    <t>Форма представления показателей финансовой отчетности 
(представляется ежеквартально)</t>
  </si>
  <si>
    <t>Отчет о техническом состоянии объекта
(представляется ежеквартально)</t>
  </si>
  <si>
    <t>N</t>
  </si>
  <si>
    <t>N+1</t>
  </si>
  <si>
    <t>N+2</t>
  </si>
  <si>
    <t>Исходные данные</t>
  </si>
  <si>
    <t>Значение</t>
  </si>
  <si>
    <t>Общая стоимость объекта,  руб. без НДС</t>
  </si>
  <si>
    <t>Прочие расходы, руб. без НДС на объект</t>
  </si>
  <si>
    <t>Срок амортизации, лет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</si>
  <si>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</si>
  <si>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</si>
  <si>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</si>
  <si>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</si>
  <si>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 ремонт объекта, лет после постройки</t>
  </si>
  <si>
    <t xml:space="preserve">NPV через 10 лет, руб. 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</si>
  <si>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</si>
  <si>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</si>
  <si>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</si>
  <si>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</si>
  <si>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</si>
  <si>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Прочие расходы, руб. без НДС в месяц</t>
  </si>
  <si>
    <t>Рабочий капитал в % от выручки</t>
  </si>
  <si>
    <t xml:space="preserve">Срок кредита 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</si>
  <si>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</si>
  <si>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</si>
  <si>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</si>
  <si>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</si>
  <si>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</si>
  <si>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</si>
  <si>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</si>
  <si>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</si>
  <si>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</si>
  <si>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 xml:space="preserve">Доход, руб. без НДС 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</si>
  <si>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</si>
  <si>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</si>
  <si>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</si>
  <si>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</si>
  <si>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</si>
  <si>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</si>
  <si>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</si>
  <si>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</si>
  <si>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</si>
  <si>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</si>
  <si>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</t>
  </si>
  <si>
    <t>Проценты</t>
  </si>
  <si>
    <t>Прибыль до налогообложения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</si>
  <si>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</si>
  <si>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</si>
  <si>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</si>
  <si>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</si>
  <si>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</si>
  <si>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</si>
  <si>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</si>
  <si>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</si>
  <si>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</si>
  <si>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</si>
  <si>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</si>
  <si>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</si>
  <si>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</si>
  <si>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</si>
  <si>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</si>
  <si>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</si>
  <si>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</si>
  <si>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</si>
  <si>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</si>
  <si>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>Внереализационные расходы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</si>
  <si>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</si>
  <si>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</si>
  <si>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</si>
  <si>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</si>
  <si>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</si>
  <si>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</si>
  <si>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</si>
  <si>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</si>
  <si>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</si>
  <si>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</si>
  <si>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</si>
  <si>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</si>
  <si>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</si>
  <si>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</si>
  <si>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</si>
  <si>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</si>
  <si>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</si>
  <si>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</si>
  <si>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</si>
  <si>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 xml:space="preserve">Увеличение капитализации 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</si>
  <si>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</si>
  <si>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</si>
  <si>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</si>
  <si>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Кредиты на начало</t>
  </si>
  <si>
    <t>Кредиты на конец</t>
  </si>
  <si>
    <t>Приложение  № 4.3</t>
  </si>
  <si>
    <t>Приложение  № 2.3</t>
  </si>
  <si>
    <t xml:space="preserve">Источники финансирования инвестиционной программы на год N, млн. рублей </t>
  </si>
  <si>
    <t>год N</t>
  </si>
  <si>
    <t>1 кв. года N</t>
  </si>
  <si>
    <t>2 кв. года N</t>
  </si>
  <si>
    <t>3 кв. года N</t>
  </si>
  <si>
    <t>4 кв. года N</t>
  </si>
  <si>
    <t>Введено 
(оформлено актами ввода в эксплуатацию)
млн.рублей</t>
  </si>
  <si>
    <t>Стоимость основных этапов работ по реализации инвестиционной программы компании на год N</t>
  </si>
  <si>
    <t>Генерирующие объекты</t>
  </si>
  <si>
    <t>мощность, МВт</t>
  </si>
  <si>
    <t>Иные 
объекты</t>
  </si>
  <si>
    <t>Иные
объекты</t>
  </si>
  <si>
    <t>Нормативный 
срок службы, 
лет</t>
  </si>
  <si>
    <t>тепловая энергия,
Гкал/час</t>
  </si>
  <si>
    <t>тепловая энергия, 
Гкал/час</t>
  </si>
  <si>
    <t>* Заполняется согласно приложению 3.2.</t>
  </si>
  <si>
    <t>Отчет об исполнении основных этапов работ по реализации инвестиционной программы компании в отчетном году
(представляется ежеквартально)</t>
  </si>
  <si>
    <t>N+4</t>
  </si>
  <si>
    <t>N+5</t>
  </si>
  <si>
    <t>N+6</t>
  </si>
  <si>
    <t>N+7</t>
  </si>
  <si>
    <t>N+8</t>
  </si>
  <si>
    <t>**** приложить финансовую модель по проекту (приложение 2.3)</t>
  </si>
  <si>
    <t>год окончания 
строительства объекта</t>
  </si>
  <si>
    <t>Финансовая модель по проекту инвестиционной программы</t>
  </si>
  <si>
    <t>* форма заполняется:
- в отношении вновь создаваемых объектов, для которых могут применяться расчеты экономической эффективности реализации инвестиционных проектов
- в отношении реконструируемых объектов в том случае, если данный объект после реконструкции "создает" новый финансовый поток
- по проеткам, общая стоимость реализации которых составляет 500 млн.рублей и более</t>
  </si>
  <si>
    <t xml:space="preserve">Всего поступления 
( I р.+ 1п. IV р. + 2 п. IX р. + 1 п. X р. +  XI р. + XIII р. + 2п.XIV р. + XV р.)                             </t>
  </si>
  <si>
    <t>Всего расходы 
(II р. - 3п. II р. + 2п. IV р. + 1 п. IX р. + 2 п. X р. + VI р. + VIII р. +  XII р. + 1 п. XIV р.+ XVI р.)</t>
  </si>
  <si>
    <t xml:space="preserve">План ввода/вывода объектов в году N, млн. рублей 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</si>
  <si>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</si>
  <si>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* - заполняется в соответствии с приложением 3.2</t>
  </si>
  <si>
    <t>Технические характеристики реконструируемых объектов</t>
  </si>
  <si>
    <t>ПО</t>
  </si>
  <si>
    <t>Фонд накопления (прибыль направленная на инвестиции ранее в форме авансов )</t>
  </si>
  <si>
    <t xml:space="preserve">Резервный фонд, </t>
  </si>
  <si>
    <t>2015 г.</t>
  </si>
  <si>
    <t>2016 г.</t>
  </si>
  <si>
    <t>Прогноз тарифов, коп./кВтч</t>
  </si>
  <si>
    <t>2017 г.</t>
  </si>
  <si>
    <t>Выручка от оказания услуг по передаче э/э 
(расшифроваь по видам регулируемой деятельности)</t>
  </si>
  <si>
    <t>** расчет   произведен на основании тарифной модели</t>
  </si>
  <si>
    <t>2018 г.</t>
  </si>
  <si>
    <t>Техприсоединение</t>
  </si>
  <si>
    <t>Передача э/э</t>
  </si>
  <si>
    <t>ПО, млн. кВтч</t>
  </si>
  <si>
    <t>тариф</t>
  </si>
  <si>
    <t>ЧП по ТП</t>
  </si>
  <si>
    <t>Инфраструктурные платежи рынка (ТСО)</t>
  </si>
  <si>
    <t>от «24» марта 2010 г. №114</t>
  </si>
  <si>
    <t>2019 г.</t>
  </si>
  <si>
    <t>План 2015 г.</t>
  </si>
  <si>
    <t>План 2016 г.</t>
  </si>
  <si>
    <t>План 2017 г.</t>
  </si>
  <si>
    <t>План 2018 г.</t>
  </si>
  <si>
    <t>План 2019 г.</t>
  </si>
  <si>
    <t>План 2020 г.</t>
  </si>
  <si>
    <t>2020 г.</t>
  </si>
  <si>
    <t>XVIII.</t>
  </si>
  <si>
    <t>Финансовая модель 
(в разрезе каждого юридического лица группы/по конечным видам выпускаемой продукции) 
по годам до 2020 года включительно</t>
  </si>
  <si>
    <t>Генеральный директор</t>
  </si>
  <si>
    <t>__________________(И.В. Маковский)</t>
  </si>
  <si>
    <t>Сальдо  (+ профицит; - дефицит) 
(XVII р. - XVIII р.)</t>
  </si>
  <si>
    <t>Прибыль до налогообложения (III + IV)</t>
  </si>
  <si>
    <t>Финансовый план на период реализации инвестиционной программы АО "Янтарьэнерго"
(заполняется по финансированию)</t>
  </si>
  <si>
    <t>АО "Янтарьэнерго"</t>
  </si>
  <si>
    <t>Остаток денежных средств на начало периода</t>
  </si>
  <si>
    <t xml:space="preserve">Прочие расходы из прибыли </t>
  </si>
  <si>
    <t>«___»________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</si>
</sst>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###0.0#####"/>
    <numFmt numFmtId="165" formatCode="_-* #,##0;\(#,##0\);_-* &quot;-&quot;??;_-@"/>
    <numFmt numFmtId="166" formatCode="_(* #,##0_);_(* \(#,##0\);_(* &quot;-&quot;_);_(@_)"/>
    <numFmt numFmtId="167" formatCode="#,##0.0"/>
    <numFmt numFmtId="168" formatCode="#,##0.000"/>
    <numFmt numFmtId="169" formatCode="0.0%"/>
    <numFmt numFmtId="170" formatCode="_(* #,##0.00_);_(* \(#,##0.00\);_(* &quot;-&quot;_);_(@_)"/>
    <numFmt numFmtId="171" formatCode="0.0"/>
    <numFmt numFmtId="172" formatCode="_-* #,##0_р_._-;\-* #,##0_р_._-;_-* &quot;-&quot;??_р_._-;_-@_-"/>
  </numFmts>
  <fonts count="5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 CYR"/>
    </font>
    <font>
      <sz val="12"/>
      <name val="Times New Roman CYR"/>
    </font>
    <font>
      <b/>
      <i/>
      <sz val="12"/>
      <name val="Times New Roman CYR"/>
    </font>
    <font>
      <b/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3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3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5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52" fillId="0" borderId="0"/>
    <xf numFmtId="43" fontId="53" fillId="0" borderId="0" applyFont="0" applyFill="0" applyBorder="0" applyAlignment="0" applyProtection="0"/>
    <xf numFmtId="0" fontId="1" fillId="0" borderId="0"/>
    <xf numFmtId="44" fontId="23" fillId="0" borderId="0" applyFont="0" applyFill="0" applyBorder="0" applyAlignment="0" applyProtection="0"/>
    <xf numFmtId="0" fontId="1" fillId="0" borderId="0"/>
  </cellStyleXfs>
  <cellXfs count="81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Fill="1"/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/>
    </xf>
    <xf numFmtId="2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Border="1" applyAlignment="1">
      <alignment horizontal="left" vertical="top"/>
    </xf>
    <xf numFmtId="2" fontId="2" fillId="0" borderId="0" xfId="0" applyNumberFormat="1" applyFont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top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15" xfId="0" applyFont="1" applyFill="1" applyBorder="1"/>
    <xf numFmtId="0" fontId="2" fillId="0" borderId="16" xfId="0" applyFont="1" applyBorder="1" applyAlignment="1">
      <alignment vertical="top"/>
    </xf>
    <xf numFmtId="0" fontId="2" fillId="0" borderId="0" xfId="0" applyFont="1" applyFill="1" applyBorder="1"/>
    <xf numFmtId="0" fontId="2" fillId="0" borderId="17" xfId="0" applyFont="1" applyBorder="1" applyAlignment="1">
      <alignment vertical="top"/>
    </xf>
    <xf numFmtId="0" fontId="2" fillId="0" borderId="18" xfId="0" applyFont="1" applyBorder="1"/>
    <xf numFmtId="0" fontId="22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26" xfId="0" applyFont="1" applyBorder="1" applyAlignment="1">
      <alignment vertical="top"/>
    </xf>
    <xf numFmtId="0" fontId="2" fillId="0" borderId="27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4" fillId="0" borderId="27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24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3" fillId="0" borderId="23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/>
    </xf>
    <xf numFmtId="0" fontId="3" fillId="0" borderId="27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15" xfId="0" applyBorder="1" applyAlignment="1">
      <alignment vertical="center"/>
    </xf>
    <xf numFmtId="0" fontId="2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Border="1" applyAlignment="1">
      <alignment vertical="top"/>
    </xf>
    <xf numFmtId="0" fontId="3" fillId="0" borderId="38" xfId="0" applyFont="1" applyBorder="1" applyAlignment="1">
      <alignment horizontal="justify" vertical="center" wrapText="1"/>
    </xf>
    <xf numFmtId="0" fontId="0" fillId="0" borderId="30" xfId="0" applyBorder="1" applyAlignment="1">
      <alignment horizontal="center" vertical="center"/>
    </xf>
    <xf numFmtId="0" fontId="2" fillId="0" borderId="27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2" fillId="0" borderId="31" xfId="0" applyFont="1" applyBorder="1" applyAlignment="1">
      <alignment vertical="top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34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16" fontId="3" fillId="0" borderId="13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5" fillId="0" borderId="3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9" xfId="0" applyFont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top" wrapText="1"/>
    </xf>
    <xf numFmtId="0" fontId="29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2" fillId="0" borderId="27" xfId="0" applyNumberFormat="1" applyFont="1" applyFill="1" applyBorder="1" applyAlignment="1">
      <alignment horizontal="center" vertical="top" wrapText="1"/>
    </xf>
    <xf numFmtId="0" fontId="2" fillId="0" borderId="16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 vertical="top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11" xfId="0" applyFont="1" applyFill="1" applyBorder="1" applyAlignment="1">
      <alignment horizontal="justify" vertical="top" wrapText="1"/>
    </xf>
    <xf numFmtId="0" fontId="2" fillId="0" borderId="49" xfId="0" applyFont="1" applyBorder="1" applyAlignment="1">
      <alignment horizontal="center" vertical="top" wrapText="1"/>
    </xf>
    <xf numFmtId="0" fontId="3" fillId="0" borderId="27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justify" vertical="top" wrapText="1"/>
    </xf>
    <xf numFmtId="0" fontId="3" fillId="0" borderId="47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48" xfId="0" applyFont="1" applyBorder="1" applyAlignment="1">
      <alignment horizontal="center" wrapText="1"/>
    </xf>
    <xf numFmtId="0" fontId="3" fillId="0" borderId="39" xfId="0" applyFont="1" applyBorder="1" applyAlignment="1">
      <alignment vertical="top" wrapText="1"/>
    </xf>
    <xf numFmtId="0" fontId="3" fillId="0" borderId="5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49" xfId="0" applyFont="1" applyBorder="1" applyAlignment="1">
      <alignment vertical="top" wrapText="1"/>
    </xf>
    <xf numFmtId="0" fontId="3" fillId="0" borderId="5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16" fontId="2" fillId="0" borderId="13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right" vertical="center"/>
    </xf>
    <xf numFmtId="0" fontId="2" fillId="0" borderId="33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0" fillId="0" borderId="37" xfId="0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justify" vertical="center" wrapText="1"/>
    </xf>
    <xf numFmtId="0" fontId="48" fillId="0" borderId="24" xfId="0" applyFont="1" applyBorder="1"/>
    <xf numFmtId="0" fontId="24" fillId="0" borderId="46" xfId="0" applyFont="1" applyBorder="1" applyAlignment="1">
      <alignment horizontal="center" vertical="center" wrapText="1"/>
    </xf>
    <xf numFmtId="0" fontId="28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right" vertical="center"/>
    </xf>
    <xf numFmtId="0" fontId="3" fillId="0" borderId="55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2" fillId="0" borderId="55" xfId="0" applyFont="1" applyBorder="1" applyAlignment="1">
      <alignment horizontal="right" vertical="center"/>
    </xf>
    <xf numFmtId="0" fontId="2" fillId="0" borderId="46" xfId="0" applyFont="1" applyBorder="1" applyAlignment="1">
      <alignment horizontal="right" vertical="center"/>
    </xf>
    <xf numFmtId="0" fontId="3" fillId="0" borderId="56" xfId="0" applyFont="1" applyBorder="1" applyAlignment="1">
      <alignment horizontal="right" vertical="center"/>
    </xf>
    <xf numFmtId="0" fontId="3" fillId="0" borderId="57" xfId="0" applyFont="1" applyBorder="1" applyAlignment="1">
      <alignment horizontal="right" vertical="center"/>
    </xf>
    <xf numFmtId="0" fontId="2" fillId="0" borderId="54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" fillId="0" borderId="56" xfId="0" applyFont="1" applyBorder="1" applyAlignment="1">
      <alignment horizontal="right" vertical="center"/>
    </xf>
    <xf numFmtId="0" fontId="0" fillId="0" borderId="55" xfId="0" applyBorder="1" applyAlignment="1">
      <alignment vertical="center"/>
    </xf>
    <xf numFmtId="0" fontId="0" fillId="0" borderId="46" xfId="0" applyBorder="1" applyAlignment="1">
      <alignment vertical="center"/>
    </xf>
    <xf numFmtId="0" fontId="3" fillId="0" borderId="51" xfId="0" applyFont="1" applyBorder="1" applyAlignment="1">
      <alignment horizontal="right" vertical="center"/>
    </xf>
    <xf numFmtId="0" fontId="3" fillId="0" borderId="58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59" xfId="0" applyFont="1" applyBorder="1" applyAlignment="1">
      <alignment horizontal="right" vertical="center"/>
    </xf>
    <xf numFmtId="0" fontId="2" fillId="0" borderId="40" xfId="0" applyFont="1" applyBorder="1" applyAlignment="1">
      <alignment horizontal="right" vertical="center"/>
    </xf>
    <xf numFmtId="0" fontId="0" fillId="0" borderId="48" xfId="0" applyBorder="1" applyAlignment="1">
      <alignment horizontal="center" vertical="center"/>
    </xf>
    <xf numFmtId="0" fontId="49" fillId="0" borderId="0" xfId="0" applyFont="1"/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49" fillId="0" borderId="13" xfId="0" applyFont="1" applyBorder="1"/>
    <xf numFmtId="0" fontId="49" fillId="0" borderId="0" xfId="0" applyFont="1" applyAlignment="1">
      <alignment horizontal="right" vertical="center"/>
    </xf>
    <xf numFmtId="0" fontId="49" fillId="0" borderId="11" xfId="0" applyFont="1" applyBorder="1" applyAlignment="1">
      <alignment vertical="center"/>
    </xf>
    <xf numFmtId="0" fontId="49" fillId="0" borderId="16" xfId="0" applyFont="1" applyBorder="1" applyAlignment="1">
      <alignment vertical="center"/>
    </xf>
    <xf numFmtId="0" fontId="50" fillId="0" borderId="16" xfId="0" applyFont="1" applyBorder="1" applyAlignment="1">
      <alignment vertical="center"/>
    </xf>
    <xf numFmtId="0" fontId="49" fillId="0" borderId="11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27" xfId="0" applyFont="1" applyBorder="1"/>
    <xf numFmtId="0" fontId="50" fillId="0" borderId="11" xfId="0" applyFont="1" applyBorder="1" applyAlignment="1">
      <alignment vertical="center" wrapText="1"/>
    </xf>
    <xf numFmtId="0" fontId="50" fillId="0" borderId="11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49" fillId="0" borderId="12" xfId="0" applyFont="1" applyBorder="1" applyAlignment="1">
      <alignment vertical="center"/>
    </xf>
    <xf numFmtId="0" fontId="49" fillId="0" borderId="15" xfId="0" applyFont="1" applyBorder="1" applyAlignment="1">
      <alignment vertical="center"/>
    </xf>
    <xf numFmtId="0" fontId="2" fillId="0" borderId="0" xfId="0" applyFont="1" applyAlignment="1">
      <alignment horizontal="left" wrapText="1"/>
    </xf>
    <xf numFmtId="2" fontId="30" fillId="0" borderId="0" xfId="0" applyNumberFormat="1" applyFont="1" applyAlignment="1">
      <alignment horizontal="right" vertical="top" wrapText="1"/>
    </xf>
    <xf numFmtId="16" fontId="3" fillId="0" borderId="3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5" xfId="0" applyFont="1" applyBorder="1"/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2" fillId="0" borderId="58" xfId="0" applyFont="1" applyBorder="1" applyAlignment="1">
      <alignment horizontal="justify" vertical="center" wrapText="1"/>
    </xf>
    <xf numFmtId="0" fontId="0" fillId="0" borderId="36" xfId="0" applyBorder="1" applyAlignment="1">
      <alignment vertical="center"/>
    </xf>
    <xf numFmtId="0" fontId="0" fillId="0" borderId="59" xfId="0" applyBorder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 wrapText="1"/>
    </xf>
    <xf numFmtId="0" fontId="2" fillId="0" borderId="35" xfId="0" applyFont="1" applyFill="1" applyBorder="1"/>
    <xf numFmtId="0" fontId="2" fillId="0" borderId="35" xfId="0" applyFont="1" applyBorder="1"/>
    <xf numFmtId="0" fontId="2" fillId="0" borderId="34" xfId="0" applyFont="1" applyBorder="1"/>
    <xf numFmtId="0" fontId="2" fillId="0" borderId="3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left" vertical="center" wrapText="1"/>
    </xf>
    <xf numFmtId="0" fontId="2" fillId="0" borderId="34" xfId="0" applyFont="1" applyFill="1" applyBorder="1"/>
    <xf numFmtId="0" fontId="2" fillId="0" borderId="33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2" fillId="0" borderId="0" xfId="0" applyFont="1" applyFill="1" applyAlignment="1">
      <alignment horizontal="right"/>
    </xf>
    <xf numFmtId="0" fontId="0" fillId="0" borderId="0" xfId="0" applyFill="1"/>
    <xf numFmtId="2" fontId="30" fillId="0" borderId="0" xfId="0" applyNumberFormat="1" applyFont="1" applyFill="1" applyAlignment="1">
      <alignment horizontal="right" vertical="top" wrapText="1"/>
    </xf>
    <xf numFmtId="0" fontId="31" fillId="0" borderId="0" xfId="0" applyFont="1" applyFill="1" applyAlignment="1">
      <alignment horizontal="right"/>
    </xf>
    <xf numFmtId="0" fontId="32" fillId="0" borderId="19" xfId="0" applyFont="1" applyFill="1" applyBorder="1" applyAlignment="1">
      <alignment horizontal="justify"/>
    </xf>
    <xf numFmtId="0" fontId="31" fillId="0" borderId="19" xfId="0" applyFont="1" applyFill="1" applyBorder="1" applyAlignment="1">
      <alignment horizontal="justify"/>
    </xf>
    <xf numFmtId="0" fontId="31" fillId="0" borderId="64" xfId="0" applyFont="1" applyFill="1" applyBorder="1" applyAlignment="1">
      <alignment horizontal="justify"/>
    </xf>
    <xf numFmtId="0" fontId="32" fillId="0" borderId="19" xfId="0" applyFont="1" applyFill="1" applyBorder="1" applyAlignment="1">
      <alignment vertical="top" wrapText="1"/>
    </xf>
    <xf numFmtId="0" fontId="32" fillId="0" borderId="65" xfId="0" applyFont="1" applyFill="1" applyBorder="1" applyAlignment="1">
      <alignment vertical="top" wrapText="1"/>
    </xf>
    <xf numFmtId="0" fontId="31" fillId="0" borderId="66" xfId="0" applyFont="1" applyFill="1" applyBorder="1" applyAlignment="1">
      <alignment horizontal="justify" vertical="top" wrapText="1"/>
    </xf>
    <xf numFmtId="0" fontId="32" fillId="0" borderId="64" xfId="0" applyFont="1" applyFill="1" applyBorder="1" applyAlignment="1">
      <alignment vertical="top" wrapText="1"/>
    </xf>
    <xf numFmtId="0" fontId="31" fillId="0" borderId="19" xfId="0" applyFont="1" applyFill="1" applyBorder="1" applyAlignment="1">
      <alignment horizontal="justify" vertical="top" wrapText="1"/>
    </xf>
    <xf numFmtId="0" fontId="31" fillId="0" borderId="64" xfId="0" applyFont="1" applyFill="1" applyBorder="1" applyAlignment="1">
      <alignment vertical="top" wrapText="1"/>
    </xf>
    <xf numFmtId="0" fontId="31" fillId="0" borderId="19" xfId="0" applyFont="1" applyFill="1" applyBorder="1" applyAlignment="1">
      <alignment vertical="top" wrapText="1"/>
    </xf>
    <xf numFmtId="0" fontId="31" fillId="0" borderId="19" xfId="0" quotePrefix="1" applyFont="1" applyFill="1" applyBorder="1" applyAlignment="1">
      <alignment vertical="top" wrapText="1"/>
    </xf>
    <xf numFmtId="0" fontId="31" fillId="0" borderId="64" xfId="0" applyFont="1" applyFill="1" applyBorder="1" applyAlignment="1">
      <alignment horizontal="justify" vertical="top" wrapText="1"/>
    </xf>
    <xf numFmtId="0" fontId="31" fillId="0" borderId="67" xfId="0" applyFont="1" applyFill="1" applyBorder="1" applyAlignment="1">
      <alignment vertical="top" wrapText="1"/>
    </xf>
    <xf numFmtId="0" fontId="31" fillId="0" borderId="65" xfId="0" quotePrefix="1" applyFont="1" applyFill="1" applyBorder="1" applyAlignment="1">
      <alignment vertical="top" wrapText="1"/>
    </xf>
    <xf numFmtId="0" fontId="31" fillId="0" borderId="65" xfId="0" applyFont="1" applyFill="1" applyBorder="1" applyAlignment="1">
      <alignment vertical="top" wrapText="1"/>
    </xf>
    <xf numFmtId="0" fontId="32" fillId="0" borderId="65" xfId="0" applyFont="1" applyFill="1" applyBorder="1" applyAlignment="1">
      <alignment horizontal="justify" vertical="top" wrapText="1"/>
    </xf>
    <xf numFmtId="0" fontId="32" fillId="0" borderId="19" xfId="0" applyFont="1" applyFill="1" applyBorder="1" applyAlignment="1">
      <alignment horizontal="justify" vertical="top" wrapText="1"/>
    </xf>
    <xf numFmtId="0" fontId="31" fillId="0" borderId="63" xfId="0" quotePrefix="1" applyFont="1" applyFill="1" applyBorder="1" applyAlignment="1">
      <alignment horizontal="justify" vertical="top" wrapText="1"/>
    </xf>
    <xf numFmtId="0" fontId="31" fillId="0" borderId="48" xfId="0" applyFont="1" applyFill="1" applyBorder="1" applyAlignment="1">
      <alignment horizontal="justify" vertical="top" wrapText="1"/>
    </xf>
    <xf numFmtId="0" fontId="31" fillId="0" borderId="64" xfId="0" applyFont="1" applyFill="1" applyBorder="1" applyAlignment="1">
      <alignment horizontal="left" vertical="top" wrapText="1"/>
    </xf>
    <xf numFmtId="0" fontId="31" fillId="0" borderId="63" xfId="0" applyFont="1" applyFill="1" applyBorder="1" applyAlignment="1">
      <alignment vertical="top" wrapText="1"/>
    </xf>
    <xf numFmtId="0" fontId="32" fillId="0" borderId="64" xfId="0" applyFont="1" applyFill="1" applyBorder="1" applyAlignment="1">
      <alignment horizontal="left" vertical="center" wrapText="1"/>
    </xf>
    <xf numFmtId="0" fontId="31" fillId="0" borderId="63" xfId="0" applyFont="1" applyFill="1" applyBorder="1" applyAlignment="1">
      <alignment horizontal="justify" vertical="top" wrapText="1"/>
    </xf>
    <xf numFmtId="0" fontId="32" fillId="0" borderId="64" xfId="0" applyFont="1" applyFill="1" applyBorder="1" applyAlignment="1">
      <alignment horizontal="center" vertical="center" wrapText="1"/>
    </xf>
    <xf numFmtId="0" fontId="31" fillId="0" borderId="65" xfId="0" applyFont="1" applyFill="1" applyBorder="1"/>
    <xf numFmtId="0" fontId="31" fillId="0" borderId="0" xfId="0" applyFont="1" applyFill="1" applyAlignment="1">
      <alignment horizontal="left" wrapText="1"/>
    </xf>
    <xf numFmtId="1" fontId="32" fillId="0" borderId="0" xfId="0" applyNumberFormat="1" applyFont="1" applyFill="1" applyAlignment="1">
      <alignment horizontal="left" vertical="top"/>
    </xf>
    <xf numFmtId="49" fontId="31" fillId="0" borderId="0" xfId="0" applyNumberFormat="1" applyFont="1" applyFill="1" applyAlignment="1">
      <alignment horizontal="left" vertical="top"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2" fillId="0" borderId="29" xfId="0" applyNumberFormat="1" applyFont="1" applyBorder="1" applyAlignment="1">
      <alignment horizontal="center" vertical="top" wrapText="1"/>
    </xf>
    <xf numFmtId="0" fontId="2" fillId="0" borderId="3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Border="1" applyAlignment="1">
      <alignment horizontal="center" vertical="top" wrapText="1"/>
    </xf>
    <xf numFmtId="0" fontId="2" fillId="0" borderId="27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37" applyFont="1"/>
    <xf numFmtId="0" fontId="2" fillId="0" borderId="0" xfId="37" applyFont="1" applyAlignment="1">
      <alignment horizontal="right"/>
    </xf>
    <xf numFmtId="2" fontId="30" fillId="0" borderId="0" xfId="37" applyNumberFormat="1" applyFont="1" applyAlignment="1">
      <alignment horizontal="right" vertical="top" wrapText="1"/>
    </xf>
    <xf numFmtId="0" fontId="33" fillId="0" borderId="0" xfId="0" applyFont="1"/>
    <xf numFmtId="0" fontId="3" fillId="0" borderId="0" xfId="37" applyFont="1"/>
    <xf numFmtId="165" fontId="3" fillId="0" borderId="14" xfId="37" applyNumberFormat="1" applyFont="1" applyBorder="1" applyAlignment="1">
      <alignment horizontal="center" vertical="center" wrapText="1"/>
    </xf>
    <xf numFmtId="165" fontId="3" fillId="0" borderId="11" xfId="37" applyNumberFormat="1" applyFont="1" applyBorder="1" applyAlignment="1">
      <alignment horizontal="center" wrapText="1"/>
    </xf>
    <xf numFmtId="0" fontId="34" fillId="0" borderId="24" xfId="37" applyFont="1" applyBorder="1" applyAlignment="1">
      <alignment horizontal="center"/>
    </xf>
    <xf numFmtId="165" fontId="3" fillId="24" borderId="11" xfId="37" applyNumberFormat="1" applyFont="1" applyFill="1" applyBorder="1" applyAlignment="1">
      <alignment horizontal="center" vertical="center" wrapText="1"/>
    </xf>
    <xf numFmtId="165" fontId="3" fillId="24" borderId="11" xfId="37" applyNumberFormat="1" applyFont="1" applyFill="1" applyBorder="1" applyAlignment="1">
      <alignment horizontal="center" wrapText="1"/>
    </xf>
    <xf numFmtId="165" fontId="35" fillId="24" borderId="11" xfId="37" applyNumberFormat="1" applyFont="1" applyFill="1" applyBorder="1" applyAlignment="1">
      <alignment horizontal="center" wrapText="1"/>
    </xf>
    <xf numFmtId="165" fontId="2" fillId="0" borderId="11" xfId="37" applyNumberFormat="1" applyFont="1" applyBorder="1" applyAlignment="1">
      <alignment wrapText="1"/>
    </xf>
    <xf numFmtId="165" fontId="2" fillId="0" borderId="11" xfId="37" applyNumberFormat="1" applyFont="1" applyBorder="1" applyAlignment="1">
      <alignment horizontal="left" wrapText="1" indent="1"/>
    </xf>
    <xf numFmtId="165" fontId="29" fillId="0" borderId="11" xfId="37" applyNumberFormat="1" applyFont="1" applyBorder="1" applyAlignment="1">
      <alignment horizontal="left" wrapText="1" indent="2"/>
    </xf>
    <xf numFmtId="165" fontId="2" fillId="0" borderId="11" xfId="37" applyNumberFormat="1" applyFont="1" applyBorder="1"/>
    <xf numFmtId="165" fontId="2" fillId="0" borderId="11" xfId="37" applyNumberFormat="1" applyFont="1" applyBorder="1" applyAlignment="1">
      <alignment vertical="center"/>
    </xf>
    <xf numFmtId="165" fontId="36" fillId="0" borderId="0" xfId="37" applyNumberFormat="1" applyFont="1" applyAlignment="1">
      <alignment wrapText="1"/>
    </xf>
    <xf numFmtId="165" fontId="3" fillId="24" borderId="11" xfId="37" applyNumberFormat="1" applyFont="1" applyFill="1" applyBorder="1" applyAlignment="1">
      <alignment horizontal="right" vertical="center" wrapText="1"/>
    </xf>
    <xf numFmtId="165" fontId="3" fillId="24" borderId="11" xfId="37" applyNumberFormat="1" applyFont="1" applyFill="1" applyBorder="1" applyAlignment="1">
      <alignment horizontal="right" wrapText="1"/>
    </xf>
    <xf numFmtId="165" fontId="35" fillId="24" borderId="11" xfId="37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27" fillId="0" borderId="11" xfId="0" applyFont="1" applyFill="1" applyBorder="1" applyAlignment="1">
      <alignment horizontal="center" vertical="center" wrapText="1"/>
    </xf>
    <xf numFmtId="0" fontId="3" fillId="0" borderId="0" xfId="37" applyFont="1" applyAlignment="1">
      <alignment horizontal="center"/>
    </xf>
    <xf numFmtId="0" fontId="40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distributed"/>
    </xf>
    <xf numFmtId="0" fontId="40" fillId="0" borderId="11" xfId="0" applyFont="1" applyBorder="1" applyAlignment="1">
      <alignment vertical="center" wrapText="1"/>
    </xf>
    <xf numFmtId="0" fontId="31" fillId="0" borderId="11" xfId="0" applyFont="1" applyFill="1" applyBorder="1" applyAlignment="1">
      <alignment horizontal="center" vertical="center" wrapText="1"/>
    </xf>
    <xf numFmtId="16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distributed"/>
    </xf>
    <xf numFmtId="0" fontId="39" fillId="0" borderId="11" xfId="0" applyFont="1" applyBorder="1" applyAlignment="1">
      <alignment vertical="center" wrapText="1"/>
    </xf>
    <xf numFmtId="0" fontId="2" fillId="0" borderId="18" xfId="0" applyFont="1" applyBorder="1" applyAlignment="1">
      <alignment vertical="top"/>
    </xf>
    <xf numFmtId="0" fontId="31" fillId="0" borderId="11" xfId="0" applyFont="1" applyBorder="1" applyAlignment="1">
      <alignment horizontal="center" vertical="distributed" wrapText="1"/>
    </xf>
    <xf numFmtId="0" fontId="2" fillId="0" borderId="0" xfId="37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2" fontId="30" fillId="0" borderId="0" xfId="0" applyNumberFormat="1" applyFont="1" applyAlignment="1">
      <alignment horizontal="right" vertical="center" wrapText="1"/>
    </xf>
    <xf numFmtId="1" fontId="2" fillId="0" borderId="32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1" fontId="2" fillId="0" borderId="30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2" fillId="0" borderId="68" xfId="0" applyFont="1" applyBorder="1" applyAlignment="1">
      <alignment vertical="center"/>
    </xf>
    <xf numFmtId="3" fontId="44" fillId="0" borderId="50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3" fontId="44" fillId="0" borderId="49" xfId="0" applyNumberFormat="1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3" fontId="44" fillId="0" borderId="69" xfId="0" applyNumberFormat="1" applyFont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4" fontId="45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6" fillId="0" borderId="0" xfId="0" applyFont="1" applyAlignment="1">
      <alignment vertical="center"/>
    </xf>
    <xf numFmtId="3" fontId="45" fillId="0" borderId="11" xfId="0" applyNumberFormat="1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center" vertical="center"/>
    </xf>
    <xf numFmtId="0" fontId="2" fillId="0" borderId="60" xfId="0" applyFont="1" applyBorder="1" applyAlignment="1">
      <alignment vertical="center"/>
    </xf>
    <xf numFmtId="3" fontId="44" fillId="0" borderId="70" xfId="0" applyNumberFormat="1" applyFont="1" applyBorder="1" applyAlignment="1">
      <alignment vertical="center"/>
    </xf>
    <xf numFmtId="10" fontId="44" fillId="0" borderId="69" xfId="0" applyNumberFormat="1" applyFont="1" applyBorder="1" applyAlignment="1">
      <alignment vertical="center"/>
    </xf>
    <xf numFmtId="9" fontId="44" fillId="0" borderId="70" xfId="0" applyNumberFormat="1" applyFont="1" applyBorder="1" applyAlignment="1">
      <alignment vertical="center"/>
    </xf>
    <xf numFmtId="0" fontId="2" fillId="0" borderId="71" xfId="0" applyFont="1" applyBorder="1" applyAlignment="1">
      <alignment vertical="center"/>
    </xf>
    <xf numFmtId="3" fontId="44" fillId="0" borderId="68" xfId="0" applyNumberFormat="1" applyFont="1" applyBorder="1" applyAlignment="1">
      <alignment vertical="center"/>
    </xf>
    <xf numFmtId="0" fontId="2" fillId="0" borderId="72" xfId="0" applyFont="1" applyBorder="1" applyAlignment="1">
      <alignment vertical="center"/>
    </xf>
    <xf numFmtId="10" fontId="44" fillId="0" borderId="41" xfId="0" applyNumberFormat="1" applyFont="1" applyBorder="1" applyAlignment="1">
      <alignment vertical="center"/>
    </xf>
    <xf numFmtId="10" fontId="44" fillId="0" borderId="25" xfId="0" applyNumberFormat="1" applyFont="1" applyBorder="1" applyAlignment="1">
      <alignment vertical="center"/>
    </xf>
    <xf numFmtId="0" fontId="2" fillId="0" borderId="73" xfId="0" applyFont="1" applyBorder="1" applyAlignment="1">
      <alignment vertical="center"/>
    </xf>
    <xf numFmtId="10" fontId="44" fillId="0" borderId="60" xfId="0" applyNumberFormat="1" applyFont="1" applyBorder="1" applyAlignment="1">
      <alignment vertical="center"/>
    </xf>
    <xf numFmtId="0" fontId="2" fillId="0" borderId="2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vertical="center"/>
    </xf>
    <xf numFmtId="10" fontId="44" fillId="0" borderId="11" xfId="0" applyNumberFormat="1" applyFont="1" applyFill="1" applyBorder="1" applyAlignment="1">
      <alignment vertical="center"/>
    </xf>
    <xf numFmtId="10" fontId="44" fillId="0" borderId="12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2" fontId="44" fillId="0" borderId="16" xfId="0" applyNumberFormat="1" applyFont="1" applyFill="1" applyBorder="1" applyAlignment="1">
      <alignment vertical="center"/>
    </xf>
    <xf numFmtId="4" fontId="44" fillId="0" borderId="16" xfId="0" applyNumberFormat="1" applyFont="1" applyFill="1" applyBorder="1" applyAlignment="1">
      <alignment vertical="center"/>
    </xf>
    <xf numFmtId="4" fontId="44" fillId="0" borderId="15" xfId="0" applyNumberFormat="1" applyFont="1" applyFill="1" applyBorder="1" applyAlignment="1">
      <alignment vertical="center"/>
    </xf>
    <xf numFmtId="0" fontId="41" fillId="0" borderId="29" xfId="0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13" xfId="0" applyFont="1" applyBorder="1" applyAlignment="1">
      <alignment vertical="center"/>
    </xf>
    <xf numFmtId="3" fontId="44" fillId="0" borderId="11" xfId="0" applyNumberFormat="1" applyFont="1" applyBorder="1" applyAlignment="1">
      <alignment vertical="center"/>
    </xf>
    <xf numFmtId="3" fontId="44" fillId="0" borderId="12" xfId="0" applyNumberFormat="1" applyFont="1" applyBorder="1" applyAlignment="1">
      <alignment vertical="center"/>
    </xf>
    <xf numFmtId="3" fontId="44" fillId="0" borderId="16" xfId="0" applyNumberFormat="1" applyFont="1" applyBorder="1" applyAlignment="1">
      <alignment vertical="center"/>
    </xf>
    <xf numFmtId="3" fontId="44" fillId="0" borderId="15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166" fontId="47" fillId="0" borderId="11" xfId="0" applyNumberFormat="1" applyFont="1" applyBorder="1" applyAlignment="1">
      <alignment vertical="center"/>
    </xf>
    <xf numFmtId="166" fontId="47" fillId="0" borderId="12" xfId="0" applyNumberFormat="1" applyFont="1" applyBorder="1" applyAlignment="1">
      <alignment vertical="center"/>
    </xf>
    <xf numFmtId="166" fontId="44" fillId="0" borderId="11" xfId="0" applyNumberFormat="1" applyFont="1" applyBorder="1" applyAlignment="1">
      <alignment vertical="center"/>
    </xf>
    <xf numFmtId="166" fontId="44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41" fillId="0" borderId="13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166" fontId="47" fillId="0" borderId="16" xfId="0" applyNumberFormat="1" applyFont="1" applyBorder="1" applyAlignment="1">
      <alignment vertical="center"/>
    </xf>
    <xf numFmtId="166" fontId="47" fillId="0" borderId="15" xfId="0" applyNumberFormat="1" applyFont="1" applyBorder="1" applyAlignment="1">
      <alignment vertical="center"/>
    </xf>
    <xf numFmtId="167" fontId="44" fillId="0" borderId="0" xfId="0" applyNumberFormat="1" applyFont="1" applyBorder="1" applyAlignment="1">
      <alignment horizontal="center" vertical="center"/>
    </xf>
    <xf numFmtId="3" fontId="41" fillId="0" borderId="0" xfId="0" applyNumberFormat="1" applyFont="1" applyAlignment="1">
      <alignment vertical="center"/>
    </xf>
    <xf numFmtId="166" fontId="44" fillId="0" borderId="11" xfId="0" applyNumberFormat="1" applyFont="1" applyFill="1" applyBorder="1" applyAlignment="1">
      <alignment vertical="center"/>
    </xf>
    <xf numFmtId="166" fontId="44" fillId="0" borderId="12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41" fillId="0" borderId="13" xfId="0" applyFont="1" applyFill="1" applyBorder="1" applyAlignment="1">
      <alignment horizontal="left" vertical="center"/>
    </xf>
    <xf numFmtId="168" fontId="44" fillId="0" borderId="11" xfId="0" applyNumberFormat="1" applyFont="1" applyBorder="1" applyAlignment="1">
      <alignment horizontal="center" vertical="center"/>
    </xf>
    <xf numFmtId="168" fontId="44" fillId="0" borderId="12" xfId="0" applyNumberFormat="1" applyFont="1" applyBorder="1" applyAlignment="1">
      <alignment horizontal="center" vertical="center"/>
    </xf>
    <xf numFmtId="0" fontId="41" fillId="0" borderId="13" xfId="0" applyFont="1" applyFill="1" applyBorder="1" applyAlignment="1">
      <alignment vertical="center"/>
    </xf>
    <xf numFmtId="166" fontId="47" fillId="0" borderId="11" xfId="0" applyNumberFormat="1" applyFont="1" applyFill="1" applyBorder="1" applyAlignment="1">
      <alignment vertical="center"/>
    </xf>
    <xf numFmtId="166" fontId="47" fillId="0" borderId="12" xfId="0" applyNumberFormat="1" applyFont="1" applyFill="1" applyBorder="1" applyAlignment="1">
      <alignment vertical="center"/>
    </xf>
    <xf numFmtId="166" fontId="41" fillId="0" borderId="0" xfId="0" applyNumberFormat="1" applyFont="1" applyBorder="1" applyAlignment="1">
      <alignment vertical="center"/>
    </xf>
    <xf numFmtId="169" fontId="47" fillId="0" borderId="11" xfId="0" applyNumberFormat="1" applyFont="1" applyFill="1" applyBorder="1" applyAlignment="1">
      <alignment vertical="center"/>
    </xf>
    <xf numFmtId="169" fontId="47" fillId="0" borderId="12" xfId="0" applyNumberFormat="1" applyFont="1" applyFill="1" applyBorder="1" applyAlignment="1">
      <alignment vertical="center"/>
    </xf>
    <xf numFmtId="170" fontId="47" fillId="0" borderId="11" xfId="0" applyNumberFormat="1" applyFont="1" applyFill="1" applyBorder="1" applyAlignment="1">
      <alignment vertical="center"/>
    </xf>
    <xf numFmtId="170" fontId="47" fillId="0" borderId="12" xfId="0" applyNumberFormat="1" applyFont="1" applyFill="1" applyBorder="1" applyAlignment="1">
      <alignment vertical="center"/>
    </xf>
    <xf numFmtId="0" fontId="41" fillId="0" borderId="27" xfId="0" applyFont="1" applyFill="1" applyBorder="1" applyAlignment="1">
      <alignment vertical="center"/>
    </xf>
    <xf numFmtId="170" fontId="47" fillId="0" borderId="16" xfId="0" applyNumberFormat="1" applyFont="1" applyFill="1" applyBorder="1" applyAlignment="1">
      <alignment vertical="center"/>
    </xf>
    <xf numFmtId="170" fontId="47" fillId="0" borderId="15" xfId="0" applyNumberFormat="1" applyFont="1" applyFill="1" applyBorder="1" applyAlignment="1">
      <alignment vertical="center"/>
    </xf>
    <xf numFmtId="166" fontId="2" fillId="0" borderId="0" xfId="0" applyNumberFormat="1" applyFont="1" applyAlignment="1">
      <alignment vertical="center"/>
    </xf>
    <xf numFmtId="4" fontId="3" fillId="0" borderId="3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24" fillId="0" borderId="38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center" wrapText="1"/>
    </xf>
    <xf numFmtId="0" fontId="1" fillId="0" borderId="0" xfId="37" applyFont="1" applyFill="1" applyAlignment="1">
      <alignment horizontal="right"/>
    </xf>
    <xf numFmtId="2" fontId="30" fillId="0" borderId="0" xfId="37" applyNumberFormat="1" applyFont="1" applyFill="1" applyAlignment="1">
      <alignment horizontal="right" vertical="top" wrapText="1"/>
    </xf>
    <xf numFmtId="0" fontId="1" fillId="0" borderId="0" xfId="37" applyFont="1" applyFill="1" applyAlignment="1">
      <alignment horizontal="center" vertical="center"/>
    </xf>
    <xf numFmtId="0" fontId="24" fillId="0" borderId="32" xfId="0" applyFont="1" applyBorder="1" applyAlignment="1">
      <alignment horizontal="center" vertical="center" wrapText="1"/>
    </xf>
    <xf numFmtId="0" fontId="25" fillId="0" borderId="73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71" xfId="0" applyFont="1" applyBorder="1" applyAlignment="1">
      <alignment horizontal="center" vertical="center"/>
    </xf>
    <xf numFmtId="0" fontId="3" fillId="0" borderId="29" xfId="0" applyFont="1" applyBorder="1" applyAlignment="1">
      <alignment horizontal="justify" vertical="center" wrapText="1"/>
    </xf>
    <xf numFmtId="3" fontId="3" fillId="0" borderId="32" xfId="0" applyNumberFormat="1" applyFont="1" applyBorder="1" applyAlignment="1">
      <alignment horizontal="right" vertical="center"/>
    </xf>
    <xf numFmtId="4" fontId="3" fillId="0" borderId="32" xfId="0" applyNumberFormat="1" applyFont="1" applyBorder="1" applyAlignment="1">
      <alignment horizontal="right" vertical="center"/>
    </xf>
    <xf numFmtId="4" fontId="3" fillId="0" borderId="38" xfId="0" applyNumberFormat="1" applyFont="1" applyBorder="1" applyAlignment="1">
      <alignment horizontal="right" vertical="center"/>
    </xf>
    <xf numFmtId="0" fontId="1" fillId="0" borderId="72" xfId="0" applyFont="1" applyBorder="1" applyAlignment="1">
      <alignment horizontal="center" vertical="center"/>
    </xf>
    <xf numFmtId="0" fontId="1" fillId="0" borderId="13" xfId="0" applyFont="1" applyBorder="1" applyAlignment="1">
      <alignment horizontal="justify" vertical="center" wrapText="1"/>
    </xf>
    <xf numFmtId="3" fontId="3" fillId="0" borderId="1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24" xfId="0" applyNumberFormat="1" applyFont="1" applyBorder="1" applyAlignment="1">
      <alignment horizontal="right" vertical="center"/>
    </xf>
    <xf numFmtId="0" fontId="1" fillId="0" borderId="76" xfId="0" applyFont="1" applyBorder="1" applyAlignment="1">
      <alignment horizontal="center" vertical="center"/>
    </xf>
    <xf numFmtId="0" fontId="1" fillId="0" borderId="27" xfId="0" applyFont="1" applyBorder="1" applyAlignment="1">
      <alignment horizontal="justify" vertical="center" wrapText="1"/>
    </xf>
    <xf numFmtId="3" fontId="3" fillId="0" borderId="16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4" fontId="3" fillId="0" borderId="31" xfId="0" applyNumberFormat="1" applyFont="1" applyBorder="1" applyAlignment="1">
      <alignment horizontal="right" vertical="center"/>
    </xf>
    <xf numFmtId="4" fontId="3" fillId="0" borderId="46" xfId="0" applyNumberFormat="1" applyFont="1" applyBorder="1" applyAlignment="1">
      <alignment horizontal="right" vertical="center"/>
    </xf>
    <xf numFmtId="0" fontId="3" fillId="0" borderId="77" xfId="0" applyFont="1" applyBorder="1" applyAlignment="1">
      <alignment horizontal="center" vertical="center"/>
    </xf>
    <xf numFmtId="0" fontId="3" fillId="0" borderId="33" xfId="0" applyFont="1" applyBorder="1" applyAlignment="1">
      <alignment horizontal="justify" vertical="center" wrapText="1"/>
    </xf>
    <xf numFmtId="3" fontId="3" fillId="0" borderId="35" xfId="0" applyNumberFormat="1" applyFont="1" applyBorder="1" applyAlignment="1">
      <alignment horizontal="right" vertical="center"/>
    </xf>
    <xf numFmtId="4" fontId="3" fillId="0" borderId="39" xfId="0" applyNumberFormat="1" applyFont="1" applyBorder="1" applyAlignment="1">
      <alignment horizontal="right" vertical="center"/>
    </xf>
    <xf numFmtId="0" fontId="3" fillId="0" borderId="72" xfId="0" applyFont="1" applyBorder="1" applyAlignment="1">
      <alignment horizontal="center" vertical="center"/>
    </xf>
    <xf numFmtId="0" fontId="3" fillId="0" borderId="13" xfId="0" applyFont="1" applyBorder="1" applyAlignment="1">
      <alignment horizontal="justify" vertical="center" wrapText="1"/>
    </xf>
    <xf numFmtId="3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3" fontId="22" fillId="0" borderId="0" xfId="0" applyNumberFormat="1" applyFont="1" applyAlignment="1">
      <alignment vertical="center" wrapText="1"/>
    </xf>
    <xf numFmtId="3" fontId="1" fillId="0" borderId="16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0" fontId="3" fillId="0" borderId="78" xfId="0" applyFont="1" applyBorder="1" applyAlignment="1">
      <alignment horizontal="center" vertical="center"/>
    </xf>
    <xf numFmtId="0" fontId="3" fillId="0" borderId="51" xfId="0" applyFont="1" applyBorder="1" applyAlignment="1">
      <alignment horizontal="justify" vertical="center" wrapText="1"/>
    </xf>
    <xf numFmtId="3" fontId="3" fillId="0" borderId="17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52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justify" vertical="center"/>
    </xf>
    <xf numFmtId="4" fontId="1" fillId="0" borderId="55" xfId="0" applyNumberFormat="1" applyFont="1" applyBorder="1" applyAlignment="1">
      <alignment horizontal="right" vertical="center"/>
    </xf>
    <xf numFmtId="0" fontId="3" fillId="0" borderId="47" xfId="0" applyFont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3" fontId="3" fillId="0" borderId="10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3" fontId="3" fillId="0" borderId="10" xfId="0" applyNumberFormat="1" applyFont="1" applyFill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 vertical="center"/>
    </xf>
    <xf numFmtId="4" fontId="3" fillId="0" borderId="56" xfId="0" applyNumberFormat="1" applyFont="1" applyFill="1" applyBorder="1" applyAlignment="1">
      <alignment horizontal="right" vertical="center"/>
    </xf>
    <xf numFmtId="4" fontId="3" fillId="0" borderId="56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 wrapText="1"/>
    </xf>
    <xf numFmtId="3" fontId="1" fillId="0" borderId="0" xfId="0" applyNumberFormat="1" applyFont="1" applyAlignment="1">
      <alignment vertical="center"/>
    </xf>
    <xf numFmtId="16" fontId="1" fillId="0" borderId="72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horizontal="right" vertical="center"/>
    </xf>
    <xf numFmtId="4" fontId="1" fillId="0" borderId="16" xfId="0" applyNumberFormat="1" applyFont="1" applyFill="1" applyBorder="1" applyAlignment="1">
      <alignment horizontal="right" vertical="center"/>
    </xf>
    <xf numFmtId="4" fontId="1" fillId="0" borderId="31" xfId="0" applyNumberFormat="1" applyFont="1" applyFill="1" applyBorder="1" applyAlignment="1">
      <alignment horizontal="right" vertical="center"/>
    </xf>
    <xf numFmtId="0" fontId="1" fillId="0" borderId="13" xfId="0" applyFont="1" applyBorder="1"/>
    <xf numFmtId="3" fontId="1" fillId="0" borderId="11" xfId="0" applyNumberFormat="1" applyFont="1" applyFill="1" applyBorder="1" applyAlignment="1">
      <alignment horizontal="right" vertical="center"/>
    </xf>
    <xf numFmtId="4" fontId="1" fillId="0" borderId="11" xfId="0" applyNumberFormat="1" applyFont="1" applyFill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1" fillId="0" borderId="24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3" fillId="0" borderId="54" xfId="0" applyNumberFormat="1" applyFont="1" applyBorder="1" applyAlignment="1">
      <alignment horizontal="right" vertical="center"/>
    </xf>
    <xf numFmtId="1" fontId="1" fillId="0" borderId="0" xfId="0" applyNumberFormat="1" applyFont="1" applyAlignment="1">
      <alignment vertical="center"/>
    </xf>
    <xf numFmtId="0" fontId="3" fillId="0" borderId="61" xfId="0" applyFont="1" applyBorder="1" applyAlignment="1">
      <alignment horizontal="center" vertical="center"/>
    </xf>
    <xf numFmtId="0" fontId="3" fillId="0" borderId="79" xfId="0" applyFont="1" applyBorder="1" applyAlignment="1">
      <alignment horizontal="justify" vertical="center" wrapText="1"/>
    </xf>
    <xf numFmtId="3" fontId="3" fillId="0" borderId="74" xfId="0" applyNumberFormat="1" applyFont="1" applyBorder="1" applyAlignment="1">
      <alignment horizontal="right" vertical="center"/>
    </xf>
    <xf numFmtId="4" fontId="3" fillId="0" borderId="74" xfId="0" applyNumberFormat="1" applyFont="1" applyBorder="1" applyAlignment="1">
      <alignment horizontal="right" vertical="center"/>
    </xf>
    <xf numFmtId="4" fontId="3" fillId="0" borderId="82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horizontal="justify" vertical="center" wrapText="1"/>
    </xf>
    <xf numFmtId="3" fontId="1" fillId="0" borderId="32" xfId="0" applyNumberFormat="1" applyFon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 vertical="center"/>
    </xf>
    <xf numFmtId="4" fontId="1" fillId="0" borderId="38" xfId="0" applyNumberFormat="1" applyFont="1" applyBorder="1" applyAlignment="1">
      <alignment horizontal="right" vertical="center"/>
    </xf>
    <xf numFmtId="0" fontId="1" fillId="0" borderId="73" xfId="0" applyFont="1" applyBorder="1" applyAlignment="1">
      <alignment horizontal="center" vertical="center"/>
    </xf>
    <xf numFmtId="0" fontId="1" fillId="0" borderId="36" xfId="0" applyFont="1" applyBorder="1" applyAlignment="1">
      <alignment horizontal="justify" vertical="center" wrapText="1"/>
    </xf>
    <xf numFmtId="3" fontId="1" fillId="0" borderId="14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58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justify" vertical="center" wrapText="1"/>
    </xf>
    <xf numFmtId="0" fontId="3" fillId="0" borderId="47" xfId="0" applyFont="1" applyBorder="1" applyAlignment="1">
      <alignment horizontal="justify" vertical="center" wrapText="1"/>
    </xf>
    <xf numFmtId="0" fontId="1" fillId="0" borderId="61" xfId="0" applyFont="1" applyBorder="1" applyAlignment="1">
      <alignment horizontal="center" vertical="center"/>
    </xf>
    <xf numFmtId="0" fontId="1" fillId="0" borderId="61" xfId="0" applyFont="1" applyBorder="1" applyAlignment="1">
      <alignment horizontal="justify" vertical="center" wrapText="1"/>
    </xf>
    <xf numFmtId="0" fontId="1" fillId="0" borderId="62" xfId="0" applyFont="1" applyBorder="1" applyAlignment="1">
      <alignment horizontal="right" vertical="center"/>
    </xf>
    <xf numFmtId="4" fontId="1" fillId="0" borderId="62" xfId="0" applyNumberFormat="1" applyFont="1" applyBorder="1" applyAlignment="1">
      <alignment horizontal="right" vertical="center"/>
    </xf>
    <xf numFmtId="0" fontId="1" fillId="0" borderId="71" xfId="0" applyFont="1" applyBorder="1" applyAlignment="1">
      <alignment horizontal="center" vertical="center"/>
    </xf>
    <xf numFmtId="0" fontId="1" fillId="0" borderId="32" xfId="0" applyFont="1" applyBorder="1" applyAlignment="1">
      <alignment horizontal="right" vertical="center"/>
    </xf>
    <xf numFmtId="171" fontId="1" fillId="0" borderId="16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46" xfId="0" applyNumberFormat="1" applyFont="1" applyBorder="1" applyAlignment="1">
      <alignment vertical="center"/>
    </xf>
    <xf numFmtId="0" fontId="1" fillId="25" borderId="0" xfId="0" applyFont="1" applyFill="1"/>
    <xf numFmtId="0" fontId="1" fillId="25" borderId="0" xfId="0" applyFont="1" applyFill="1" applyBorder="1" applyAlignment="1">
      <alignment horizontal="justify" vertical="center" wrapText="1"/>
    </xf>
    <xf numFmtId="171" fontId="1" fillId="25" borderId="0" xfId="0" applyNumberFormat="1" applyFont="1" applyFill="1"/>
    <xf numFmtId="4" fontId="1" fillId="0" borderId="0" xfId="0" applyNumberFormat="1" applyFont="1"/>
    <xf numFmtId="0" fontId="54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wrapText="1"/>
    </xf>
    <xf numFmtId="0" fontId="54" fillId="0" borderId="0" xfId="0" applyFont="1" applyAlignment="1">
      <alignment wrapText="1"/>
    </xf>
    <xf numFmtId="2" fontId="54" fillId="0" borderId="0" xfId="0" applyNumberFormat="1" applyFont="1" applyAlignment="1">
      <alignment wrapText="1"/>
    </xf>
    <xf numFmtId="9" fontId="54" fillId="0" borderId="0" xfId="41" applyFont="1" applyAlignment="1">
      <alignment wrapText="1"/>
    </xf>
    <xf numFmtId="4" fontId="54" fillId="0" borderId="0" xfId="0" applyNumberFormat="1" applyFont="1" applyAlignment="1">
      <alignment wrapText="1"/>
    </xf>
    <xf numFmtId="0" fontId="54" fillId="0" borderId="0" xfId="0" applyFont="1"/>
    <xf numFmtId="2" fontId="1" fillId="0" borderId="0" xfId="0" applyNumberFormat="1" applyFont="1" applyAlignment="1">
      <alignment wrapText="1"/>
    </xf>
    <xf numFmtId="0" fontId="1" fillId="0" borderId="0" xfId="0" applyFont="1" applyBorder="1"/>
    <xf numFmtId="169" fontId="1" fillId="0" borderId="0" xfId="41" applyNumberFormat="1" applyFont="1" applyBorder="1"/>
    <xf numFmtId="0" fontId="54" fillId="0" borderId="0" xfId="0" applyFont="1" applyBorder="1"/>
    <xf numFmtId="4" fontId="54" fillId="0" borderId="0" xfId="0" applyNumberFormat="1" applyFont="1"/>
    <xf numFmtId="0" fontId="1" fillId="0" borderId="0" xfId="37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wrapText="1"/>
    </xf>
    <xf numFmtId="172" fontId="1" fillId="0" borderId="11" xfId="47" applyNumberFormat="1" applyFont="1" applyBorder="1" applyAlignment="1">
      <alignment horizontal="center"/>
    </xf>
    <xf numFmtId="3" fontId="1" fillId="0" borderId="11" xfId="47" applyNumberFormat="1" applyFont="1" applyBorder="1" applyAlignment="1"/>
    <xf numFmtId="4" fontId="1" fillId="0" borderId="11" xfId="47" applyNumberFormat="1" applyFont="1" applyBorder="1" applyAlignment="1"/>
    <xf numFmtId="0" fontId="1" fillId="0" borderId="11" xfId="0" applyFont="1" applyBorder="1" applyAlignment="1">
      <alignment horizontal="left" wrapText="1"/>
    </xf>
    <xf numFmtId="0" fontId="1" fillId="0" borderId="11" xfId="46" applyFont="1" applyBorder="1" applyAlignment="1">
      <alignment horizontal="left" wrapText="1"/>
    </xf>
    <xf numFmtId="4" fontId="1" fillId="0" borderId="11" xfId="47" applyNumberFormat="1" applyFont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3" fontId="1" fillId="0" borderId="11" xfId="47" applyNumberFormat="1" applyFont="1" applyFill="1" applyBorder="1" applyAlignment="1"/>
    <xf numFmtId="4" fontId="1" fillId="0" borderId="11" xfId="47" applyNumberFormat="1" applyFont="1" applyFill="1" applyBorder="1" applyAlignment="1"/>
    <xf numFmtId="0" fontId="1" fillId="0" borderId="0" xfId="0" applyFont="1" applyFill="1"/>
    <xf numFmtId="4" fontId="1" fillId="0" borderId="11" xfId="47" applyNumberFormat="1" applyFont="1" applyFill="1" applyBorder="1" applyAlignment="1">
      <alignment vertical="top" wrapText="1"/>
    </xf>
    <xf numFmtId="1" fontId="1" fillId="0" borderId="0" xfId="0" applyNumberFormat="1" applyFont="1" applyFill="1"/>
    <xf numFmtId="0" fontId="1" fillId="26" borderId="11" xfId="0" applyFont="1" applyFill="1" applyBorder="1" applyAlignment="1">
      <alignment wrapText="1"/>
    </xf>
    <xf numFmtId="3" fontId="1" fillId="26" borderId="11" xfId="47" applyNumberFormat="1" applyFont="1" applyFill="1" applyBorder="1" applyAlignment="1"/>
    <xf numFmtId="4" fontId="1" fillId="26" borderId="11" xfId="47" applyNumberFormat="1" applyFont="1" applyFill="1" applyBorder="1" applyAlignment="1"/>
    <xf numFmtId="1" fontId="1" fillId="0" borderId="0" xfId="0" applyNumberFormat="1" applyFont="1"/>
    <xf numFmtId="3" fontId="29" fillId="26" borderId="11" xfId="47" applyNumberFormat="1" applyFont="1" applyFill="1" applyBorder="1" applyAlignment="1"/>
    <xf numFmtId="0" fontId="3" fillId="26" borderId="11" xfId="0" applyFont="1" applyFill="1" applyBorder="1" applyAlignment="1">
      <alignment wrapText="1"/>
    </xf>
    <xf numFmtId="3" fontId="3" fillId="26" borderId="11" xfId="47" applyNumberFormat="1" applyFont="1" applyFill="1" applyBorder="1" applyAlignment="1"/>
    <xf numFmtId="4" fontId="3" fillId="26" borderId="11" xfId="47" applyNumberFormat="1" applyFont="1" applyFill="1" applyBorder="1" applyAlignment="1"/>
    <xf numFmtId="0" fontId="3" fillId="0" borderId="11" xfId="0" applyFont="1" applyBorder="1" applyAlignment="1">
      <alignment wrapText="1"/>
    </xf>
    <xf numFmtId="3" fontId="3" fillId="0" borderId="11" xfId="47" applyNumberFormat="1" applyFont="1" applyBorder="1" applyAlignment="1"/>
    <xf numFmtId="4" fontId="3" fillId="0" borderId="11" xfId="47" applyNumberFormat="1" applyFont="1" applyBorder="1" applyAlignment="1"/>
    <xf numFmtId="0" fontId="1" fillId="0" borderId="11" xfId="0" applyFont="1" applyBorder="1"/>
    <xf numFmtId="2" fontId="1" fillId="0" borderId="0" xfId="0" applyNumberFormat="1" applyFont="1"/>
    <xf numFmtId="9" fontId="1" fillId="0" borderId="0" xfId="41" applyFont="1"/>
    <xf numFmtId="0" fontId="22" fillId="0" borderId="0" xfId="0" applyFont="1"/>
    <xf numFmtId="0" fontId="1" fillId="0" borderId="0" xfId="0" applyFont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68" xfId="0" applyFont="1" applyFill="1" applyBorder="1" applyAlignment="1">
      <alignment horizontal="left" vertical="center" wrapText="1"/>
    </xf>
    <xf numFmtId="43" fontId="3" fillId="0" borderId="32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/>
    </xf>
    <xf numFmtId="43" fontId="1" fillId="0" borderId="11" xfId="0" applyNumberFormat="1" applyFont="1" applyFill="1" applyBorder="1"/>
    <xf numFmtId="43" fontId="3" fillId="0" borderId="11" xfId="0" applyNumberFormat="1" applyFont="1" applyFill="1" applyBorder="1"/>
    <xf numFmtId="0" fontId="1" fillId="0" borderId="25" xfId="0" applyNumberFormat="1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43" fontId="1" fillId="0" borderId="16" xfId="0" applyNumberFormat="1" applyFont="1" applyFill="1" applyBorder="1"/>
    <xf numFmtId="0" fontId="3" fillId="0" borderId="29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 wrapText="1"/>
    </xf>
    <xf numFmtId="43" fontId="3" fillId="0" borderId="35" xfId="0" applyNumberFormat="1" applyFont="1" applyFill="1" applyBorder="1"/>
    <xf numFmtId="0" fontId="1" fillId="0" borderId="13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4" fontId="1" fillId="0" borderId="11" xfId="0" applyNumberFormat="1" applyFont="1" applyFill="1" applyBorder="1"/>
    <xf numFmtId="0" fontId="1" fillId="0" borderId="11" xfId="0" applyFont="1" applyFill="1" applyBorder="1" applyAlignment="1">
      <alignment horizontal="right" vertical="center" wrapText="1"/>
    </xf>
    <xf numFmtId="0" fontId="1" fillId="0" borderId="27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right" vertical="center" wrapText="1"/>
    </xf>
    <xf numFmtId="4" fontId="1" fillId="0" borderId="16" xfId="0" applyNumberFormat="1" applyFont="1" applyFill="1" applyBorder="1"/>
    <xf numFmtId="0" fontId="1" fillId="0" borderId="0" xfId="0" applyFont="1" applyFill="1" applyBorder="1" applyAlignment="1">
      <alignment horizontal="left" vertical="center"/>
    </xf>
    <xf numFmtId="43" fontId="1" fillId="0" borderId="0" xfId="0" applyNumberFormat="1" applyFont="1"/>
    <xf numFmtId="2" fontId="3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7" fillId="0" borderId="72" xfId="0" applyFont="1" applyFill="1" applyBorder="1" applyAlignment="1">
      <alignment horizontal="center" vertical="center" wrapText="1"/>
    </xf>
    <xf numFmtId="0" fontId="27" fillId="0" borderId="55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0" fillId="0" borderId="35" xfId="0" applyBorder="1"/>
    <xf numFmtId="0" fontId="41" fillId="0" borderId="11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41" fillId="0" borderId="22" xfId="0" applyFont="1" applyBorder="1" applyAlignment="1">
      <alignment horizontal="center" vertical="center" wrapText="1"/>
    </xf>
    <xf numFmtId="0" fontId="41" fillId="0" borderId="55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" fillId="0" borderId="16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46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54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30" fillId="0" borderId="0" xfId="0" applyNumberFormat="1" applyFont="1" applyAlignment="1">
      <alignment horizontal="right" vertical="top" wrapText="1"/>
    </xf>
    <xf numFmtId="0" fontId="3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0" fillId="0" borderId="11" xfId="0" applyFont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 wrapText="1"/>
    </xf>
    <xf numFmtId="0" fontId="50" fillId="0" borderId="38" xfId="0" applyFont="1" applyBorder="1" applyAlignment="1">
      <alignment horizontal="center" vertical="center" wrapText="1"/>
    </xf>
    <xf numFmtId="0" fontId="50" fillId="0" borderId="81" xfId="0" applyFont="1" applyBorder="1" applyAlignment="1">
      <alignment horizontal="center" vertical="center" wrapText="1"/>
    </xf>
    <xf numFmtId="0" fontId="50" fillId="0" borderId="54" xfId="0" applyFont="1" applyBorder="1" applyAlignment="1">
      <alignment horizontal="center" vertical="center" wrapText="1"/>
    </xf>
    <xf numFmtId="0" fontId="50" fillId="0" borderId="74" xfId="0" applyFont="1" applyBorder="1" applyAlignment="1">
      <alignment horizontal="center" vertical="center" wrapText="1"/>
    </xf>
    <xf numFmtId="0" fontId="50" fillId="0" borderId="80" xfId="0" applyFont="1" applyBorder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49" fillId="0" borderId="0" xfId="0" applyFont="1" applyAlignment="1">
      <alignment horizontal="left" vertical="center" wrapText="1"/>
    </xf>
    <xf numFmtId="0" fontId="50" fillId="0" borderId="12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3" fillId="0" borderId="1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4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4" xfId="0" applyNumberFormat="1" applyFont="1" applyFill="1" applyBorder="1" applyAlignment="1">
      <alignment horizontal="center" vertical="center" wrapText="1"/>
    </xf>
    <xf numFmtId="0" fontId="3" fillId="0" borderId="80" xfId="0" applyNumberFormat="1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justify" vertical="top" wrapText="1"/>
    </xf>
    <xf numFmtId="0" fontId="3" fillId="0" borderId="49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35" xfId="0" applyFont="1" applyBorder="1" applyAlignment="1">
      <alignment vertical="top" wrapText="1"/>
    </xf>
    <xf numFmtId="0" fontId="3" fillId="0" borderId="34" xfId="0" applyFont="1" applyBorder="1" applyAlignment="1">
      <alignment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0" xfId="0" applyFont="1" applyAlignment="1">
      <alignment horizontal="center" wrapText="1"/>
    </xf>
    <xf numFmtId="0" fontId="24" fillId="0" borderId="71" xfId="0" applyFont="1" applyBorder="1" applyAlignment="1">
      <alignment horizontal="center" vertical="center" wrapText="1"/>
    </xf>
    <xf numFmtId="0" fontId="24" fillId="0" borderId="7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2" fontId="54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2" fontId="54" fillId="0" borderId="0" xfId="0" applyNumberFormat="1" applyFont="1" applyAlignment="1">
      <alignment horizontal="right" wrapText="1"/>
    </xf>
    <xf numFmtId="0" fontId="24" fillId="0" borderId="2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54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8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0" fillId="0" borderId="12" xfId="0" applyBorder="1"/>
    <xf numFmtId="0" fontId="3" fillId="0" borderId="12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top" wrapText="1"/>
    </xf>
    <xf numFmtId="0" fontId="3" fillId="0" borderId="81" xfId="0" applyFont="1" applyBorder="1" applyAlignment="1">
      <alignment horizontal="center" vertical="top" wrapText="1"/>
    </xf>
    <xf numFmtId="0" fontId="3" fillId="0" borderId="72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7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31" fillId="0" borderId="64" xfId="0" applyFont="1" applyFill="1" applyBorder="1" applyAlignment="1">
      <alignment horizontal="left" vertical="top" wrapText="1"/>
    </xf>
    <xf numFmtId="0" fontId="31" fillId="0" borderId="67" xfId="0" applyFont="1" applyFill="1" applyBorder="1" applyAlignment="1">
      <alignment horizontal="left" vertical="top" wrapText="1"/>
    </xf>
    <xf numFmtId="0" fontId="31" fillId="0" borderId="65" xfId="0" applyFont="1" applyFill="1" applyBorder="1" applyAlignment="1">
      <alignment horizontal="left" vertical="top" wrapText="1"/>
    </xf>
    <xf numFmtId="0" fontId="31" fillId="0" borderId="0" xfId="0" applyFont="1" applyFill="1" applyAlignment="1">
      <alignment horizontal="left" wrapText="1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top" wrapText="1"/>
    </xf>
    <xf numFmtId="0" fontId="2" fillId="0" borderId="22" xfId="0" applyNumberFormat="1" applyFont="1" applyFill="1" applyBorder="1" applyAlignment="1">
      <alignment horizontal="center" vertical="top" wrapText="1"/>
    </xf>
    <xf numFmtId="0" fontId="2" fillId="0" borderId="49" xfId="0" applyNumberFormat="1" applyFont="1" applyFill="1" applyBorder="1" applyAlignment="1">
      <alignment horizontal="center" vertical="top" wrapText="1"/>
    </xf>
    <xf numFmtId="0" fontId="2" fillId="0" borderId="31" xfId="0" applyNumberFormat="1" applyFont="1" applyFill="1" applyBorder="1" applyAlignment="1">
      <alignment horizontal="center" vertical="top" wrapText="1"/>
    </xf>
    <xf numFmtId="0" fontId="2" fillId="0" borderId="84" xfId="0" applyNumberFormat="1" applyFont="1" applyFill="1" applyBorder="1" applyAlignment="1">
      <alignment horizontal="center" vertical="top" wrapText="1"/>
    </xf>
    <xf numFmtId="0" fontId="2" fillId="0" borderId="69" xfId="0" applyNumberFormat="1" applyFont="1" applyFill="1" applyBorder="1" applyAlignment="1">
      <alignment horizontal="center" vertical="top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top" wrapText="1"/>
    </xf>
    <xf numFmtId="0" fontId="0" fillId="0" borderId="84" xfId="0" applyFill="1" applyBorder="1" applyAlignment="1">
      <alignment horizontal="center" vertical="top" wrapText="1"/>
    </xf>
    <xf numFmtId="0" fontId="0" fillId="0" borderId="69" xfId="0" applyFill="1" applyBorder="1" applyAlignment="1">
      <alignment horizontal="center" vertical="top" wrapText="1"/>
    </xf>
    <xf numFmtId="0" fontId="2" fillId="0" borderId="38" xfId="0" applyNumberFormat="1" applyFont="1" applyFill="1" applyBorder="1" applyAlignment="1">
      <alignment horizontal="center" vertical="top" wrapText="1"/>
    </xf>
    <xf numFmtId="0" fontId="2" fillId="0" borderId="81" xfId="0" applyNumberFormat="1" applyFont="1" applyFill="1" applyBorder="1" applyAlignment="1">
      <alignment horizontal="center" vertical="top" wrapText="1"/>
    </xf>
    <xf numFmtId="0" fontId="2" fillId="0" borderId="50" xfId="0" applyNumberFormat="1" applyFont="1" applyFill="1" applyBorder="1" applyAlignment="1">
      <alignment horizontal="center" vertical="top" wrapText="1"/>
    </xf>
    <xf numFmtId="0" fontId="3" fillId="0" borderId="38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85" xfId="0" applyFill="1" applyBorder="1" applyAlignment="1">
      <alignment horizontal="center" wrapText="1"/>
    </xf>
    <xf numFmtId="0" fontId="0" fillId="0" borderId="39" xfId="0" applyFill="1" applyBorder="1" applyAlignment="1">
      <alignment horizontal="center" wrapText="1"/>
    </xf>
    <xf numFmtId="0" fontId="0" fillId="0" borderId="86" xfId="0" applyFill="1" applyBorder="1" applyAlignment="1">
      <alignment horizontal="center" wrapText="1"/>
    </xf>
    <xf numFmtId="0" fontId="0" fillId="0" borderId="42" xfId="0" applyFill="1" applyBorder="1" applyAlignment="1">
      <alignment horizontal="center" wrapText="1"/>
    </xf>
    <xf numFmtId="165" fontId="2" fillId="0" borderId="24" xfId="37" applyNumberFormat="1" applyFont="1" applyBorder="1" applyAlignment="1">
      <alignment horizontal="center" wrapText="1"/>
    </xf>
    <xf numFmtId="165" fontId="2" fillId="0" borderId="55" xfId="37" applyNumberFormat="1" applyFont="1" applyBorder="1" applyAlignment="1">
      <alignment horizontal="center" wrapText="1"/>
    </xf>
    <xf numFmtId="0" fontId="3" fillId="0" borderId="0" xfId="37" applyFont="1" applyAlignment="1">
      <alignment horizontal="center"/>
    </xf>
    <xf numFmtId="165" fontId="27" fillId="24" borderId="11" xfId="37" applyNumberFormat="1" applyFont="1" applyFill="1" applyBorder="1" applyAlignment="1">
      <alignment horizontal="center" wrapText="1"/>
    </xf>
    <xf numFmtId="165" fontId="37" fillId="0" borderId="0" xfId="37" applyNumberFormat="1" applyFont="1" applyAlignment="1">
      <alignment horizontal="left" wrapText="1"/>
    </xf>
    <xf numFmtId="165" fontId="2" fillId="0" borderId="11" xfId="37" applyNumberFormat="1" applyFont="1" applyBorder="1" applyAlignment="1">
      <alignment horizontal="center" wrapText="1"/>
    </xf>
    <xf numFmtId="0" fontId="51" fillId="0" borderId="0" xfId="0" applyFont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</cellXfs>
  <cellStyles count="51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49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3" xfId="50"/>
    <cellStyle name="Обычный 3" xfId="37"/>
    <cellStyle name="Обычный 4" xfId="48"/>
    <cellStyle name="Обычный_Приложение 3_Копия 6-1339_Янтарьэнерго_last" xfId="46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" xfId="41" builtinId="5"/>
    <cellStyle name="Связанная ячейка" xfId="42" builtinId="24" customBuiltin="1"/>
    <cellStyle name="Стиль 1" xfId="43"/>
    <cellStyle name="Текст предупреждения" xfId="44" builtinId="11" customBuiltin="1"/>
    <cellStyle name="Финансовый" xfId="47" builtinId="3"/>
    <cellStyle name="Хороший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ru-RU" sz="800"/>
              <a:t>Денежный поток на собственный капитал</a:t>
            </a:r>
            <a:r>
              <a:rPr lang="ru-RU" sz="800" baseline="0"/>
              <a:t>, руб.</a:t>
            </a:r>
          </a:p>
        </c:rich>
      </c:tx>
      <c:layout>
        <c:manualLayout>
          <c:xMode val="edge"/>
          <c:yMode val="edge"/>
          <c:x val="0.2563242927967338"/>
          <c:y val="1.890875405280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82942779634803"/>
          <c:y val="9.9557370143550275E-2"/>
          <c:w val="0.77652950922849895"/>
          <c:h val="0.80442543447502235"/>
        </c:manualLayout>
      </c:layout>
      <c:lineChart>
        <c:grouping val="standard"/>
        <c:varyColors val="0"/>
        <c:ser>
          <c:idx val="0"/>
          <c:order val="0"/>
          <c:tx>
            <c:v>PV</c:v>
          </c:tx>
          <c:marker>
            <c:symbol val="none"/>
          </c:marker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Lit>
              <c:formatCode>General</c:formatCode>
              <c:ptCount val="10"/>
              <c:pt idx="0">
                <c:v>-265258212.57142788</c:v>
              </c:pt>
              <c:pt idx="1">
                <c:v>-69335094.857142568</c:v>
              </c:pt>
              <c:pt idx="2">
                <c:v>181736262.47885731</c:v>
              </c:pt>
              <c:pt idx="3">
                <c:v>511337418.11587286</c:v>
              </c:pt>
              <c:pt idx="4">
                <c:v>1038486045.7635219</c:v>
              </c:pt>
              <c:pt idx="5">
                <c:v>1889528962.3940973</c:v>
              </c:pt>
              <c:pt idx="6">
                <c:v>3279395678.5362</c:v>
              </c:pt>
              <c:pt idx="7">
                <c:v>5750544752.124074</c:v>
              </c:pt>
              <c:pt idx="8">
                <c:v>9919805125.558445</c:v>
              </c:pt>
              <c:pt idx="9">
                <c:v>17369284731.507572</c:v>
              </c:pt>
            </c:numLit>
          </c:val>
          <c:smooth val="0"/>
        </c:ser>
        <c:ser>
          <c:idx val="1"/>
          <c:order val="1"/>
          <c:tx>
            <c:v>NPV (без учета продажи)</c:v>
          </c:tx>
          <c:marker>
            <c:symbol val="none"/>
          </c:marker>
          <c:cat>
            <c:numLit>
              <c:formatCode>General</c:formatCode>
              <c:ptCount val="1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</c:numLit>
          </c:cat>
          <c:val>
            <c:numLit>
              <c:formatCode>General</c:formatCode>
              <c:ptCount val="10"/>
              <c:pt idx="0">
                <c:v>-250087841.16624001</c:v>
              </c:pt>
              <c:pt idx="1">
                <c:v>-85893986.20092833</c:v>
              </c:pt>
              <c:pt idx="2">
                <c:v>101137990.7106072</c:v>
              </c:pt>
              <c:pt idx="3">
                <c:v>319388314.74496007</c:v>
              </c:pt>
              <c:pt idx="4">
                <c:v>629663275.40429294</c:v>
              </c:pt>
              <c:pt idx="5">
                <c:v>1074922153.7088666</c:v>
              </c:pt>
              <c:pt idx="6">
                <c:v>1721292998.4208848</c:v>
              </c:pt>
              <c:pt idx="7">
                <c:v>2742832175.4774327</c:v>
              </c:pt>
              <c:pt idx="8">
                <c:v>4274845622.2075176</c:v>
              </c:pt>
              <c:pt idx="9">
                <c:v>6708040941.2248335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386320"/>
        <c:axId val="156000440"/>
      </c:lineChart>
      <c:catAx>
        <c:axId val="15838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000440"/>
        <c:crosses val="autoZero"/>
        <c:auto val="1"/>
        <c:lblAlgn val="ctr"/>
        <c:lblOffset val="100"/>
        <c:noMultiLvlLbl val="0"/>
      </c:catAx>
      <c:valAx>
        <c:axId val="156000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8386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580272836265767"/>
          <c:y val="0.90196407801965928"/>
          <c:w val="0.81728602443213516"/>
          <c:h val="7.8431784262261384E-2"/>
        </c:manualLayout>
      </c:layout>
      <c:overlay val="0"/>
      <c:txPr>
        <a:bodyPr/>
        <a:lstStyle/>
        <a:p>
          <a:pPr>
            <a:defRPr sz="800"/>
          </a:pPr>
          <a:endParaRPr lang="ru-RU"/>
        </a:p>
      </c:txPr>
    </c:legend>
    <c:plotVisOnly val="1"/>
    <c:dispBlanksAs val="zero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21</xdr:row>
      <xdr:rowOff>190500</xdr:rowOff>
    </xdr:from>
    <xdr:to>
      <xdr:col>10</xdr:col>
      <xdr:colOff>1247775</xdr:colOff>
      <xdr:row>34</xdr:row>
      <xdr:rowOff>0</xdr:rowOff>
    </xdr:to>
    <xdr:graphicFrame macro="">
      <xdr:nvGraphicFramePr>
        <xdr:cNvPr id="2097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6\&#1050;&#1086;&#1088;&#1088;&#1077;&#1082;&#1090;&#1080;&#1088;&#1086;&#1074;&#1082;&#1072;%20&#1041;&#1055;%202016%20&#1075;&#1086;&#1076;\&#1057;&#1050;&#1054;&#1056;&#1056;&#1045;&#1050;&#1058;&#1048;&#1056;&#1054;&#1042;&#1040;&#1053;&#1053;&#1067;&#1049;%20&#1055;&#1051;&#1040;&#1053;%202016-2020\&#1060;&#1080;&#1085;%20&#1084;&#1086;&#1076;&#1077;&#1083;&#1100;_2503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80;&#1079;&#1085;&#1077;&#1089;_&#1055;&#1083;&#1072;&#1085;\&#1052;&#1086;&#1076;&#1077;&#1083;&#1100;\2%20&#1084;&#1086;&#1076;&#1077;&#1083;&#1080;%20&#1087;&#1086;%20&#1088;&#1086;&#1089;&#1090;&#1091;%20&#1090;&#1072;&#1088;&#1080;&#1092;&#1072;%2010082015\&#1055;&#1088;&#1080;&#1083;&#1086;&#1078;&#1077;&#1085;&#1080;&#1077;%20%202_&#1071;&#1085;&#1090;&#1072;&#1088;&#1100;&#1101;&#1085;&#1077;&#1088;&#1075;&#1086;_&#1076;&#1083;&#1103;%20&#1042;&#1050;&#1057;%20&#1089;%20&#1090;&#1072;&#1088;&#1080;&#1092;&#1085;&#1099;&#1084;&#1080;%20&#1084;&#1086;&#1076;&#1077;&#1083;&#1103;&#1084;&#1080;%20&#1080;%20&#1089;%20&#1058;&#1055;_20082015_&#1057;&#1042;&#1052;+&#1057;&#1054;+%20&#1090;&#1072;&#1088;&#1080;&#1092;&#1099;_&#1073;&#1077;&#1079;%20&#1076;&#1080;&#1074;&#1080;&#1076;&#1077;&#1085;&#1076;&#1086;&#107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6\&#1050;&#1086;&#1088;&#1088;&#1077;&#1082;&#1090;&#1080;&#1088;&#1086;&#1074;&#1082;&#1072;%20&#1041;&#1055;%202016%20&#1075;&#1086;&#1076;\&#1044;&#1083;&#1103;%20&#1050;&#1048;%2022012016_&#1080;&#1089;&#1090;&#1086;&#1095;&#1085;&#1080;&#1082;&#1080;%20&#1080;&#1087;&#1088;\11022016\08022016%20&#1060;&#1086;&#1088;&#1084;&#1072;&#1090;%20&#1041;&#1055;%20&#1085;&#1072;%202016%20&#1101;&#1083;&#1077;&#1082;&#1090;&#1088;&#1086;&#1089;&#1077;&#1090;&#1077;&#1074;&#1086;&#1081;%20&#1082;&#1086;&#1084;&#1087;&#1072;&#1085;&#1080;&#1080;%20&#1089;%20&#1092;&#1072;&#1082;&#1090;&#1086;&#108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6\&#1050;&#1086;&#1088;&#1088;&#1077;&#1082;&#1090;&#1080;&#1088;&#1086;&#1074;&#1082;&#1072;%20&#1041;&#1055;%202016%20&#1075;&#1086;&#1076;\&#1060;&#1080;&#1085;%20&#1084;&#1086;&#1076;&#1077;&#1083;&#1100;%202016-2020_1801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ofeeva-VY\Documents\&#1041;&#1055;%202016\&#1055;&#1088;&#1080;&#1083;&#1086;&#1078;&#1077;&#1085;&#1080;&#1077;%203_&#1092;&#1080;&#1085;&#1084;&#1086;&#1076;&#1077;&#1083;&#1100;%20&#1076;&#1083;&#1103;%20&#1050;&#1048;_18012016_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6\&#1050;&#1086;&#1088;&#1088;&#1077;&#1082;&#1090;&#1080;&#1088;&#1086;&#1074;&#1082;&#1072;%20&#1041;&#1055;%202016%20&#1075;&#1086;&#1076;\&#1055;&#1088;&#1080;&#1083;&#1086;&#1078;&#1077;&#1085;&#1080;&#1077;%203_&#1092;&#1080;&#1085;&#1084;&#1086;&#1076;&#1077;&#1083;&#1100;%20&#1076;&#1083;&#1103;%20&#1050;&#1048;_18012016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тая модель под План"/>
    </sheetNames>
    <sheetDataSet>
      <sheetData sheetId="0">
        <row r="10">
          <cell r="X10">
            <v>5195846.7889112346</v>
          </cell>
          <cell r="Y10">
            <v>5273045.8156172996</v>
          </cell>
          <cell r="Z10">
            <v>8168418.8075007116</v>
          </cell>
          <cell r="AA10">
            <v>6052120.8319395604</v>
          </cell>
          <cell r="AB10">
            <v>6586170.351438432</v>
          </cell>
        </row>
        <row r="11">
          <cell r="X11">
            <v>4439746.4250812344</v>
          </cell>
          <cell r="Y11">
            <v>4888584.4428279996</v>
          </cell>
          <cell r="Z11">
            <v>5386473.2957580006</v>
          </cell>
          <cell r="AA11">
            <v>5727554.8344510002</v>
          </cell>
          <cell r="AB11">
            <v>6255506.4584380006</v>
          </cell>
        </row>
        <row r="14">
          <cell r="X14">
            <v>95950.3638299999</v>
          </cell>
          <cell r="Y14">
            <v>102187.3327893</v>
          </cell>
          <cell r="Z14">
            <v>107666.00174271149</v>
          </cell>
          <cell r="AA14">
            <v>113445.99748856059</v>
          </cell>
          <cell r="AB14">
            <v>119543.89300043146</v>
          </cell>
        </row>
        <row r="15">
          <cell r="X15">
            <v>4396255.4290600009</v>
          </cell>
          <cell r="Y15">
            <v>4844824.3943695575</v>
          </cell>
          <cell r="Z15">
            <v>5248028.2601678595</v>
          </cell>
          <cell r="AA15">
            <v>5493327.0464109071</v>
          </cell>
          <cell r="AB15">
            <v>5765250.6832069904</v>
          </cell>
        </row>
        <row r="16">
          <cell r="X16">
            <v>4242442.0149885816</v>
          </cell>
          <cell r="Y16">
            <v>4681014.3943695575</v>
          </cell>
          <cell r="Z16">
            <v>5075209.2601678595</v>
          </cell>
          <cell r="AA16">
            <v>5311011.0464109071</v>
          </cell>
          <cell r="AB16">
            <v>5574915.6832069904</v>
          </cell>
        </row>
        <row r="17">
          <cell r="X17">
            <v>49699.996000000006</v>
          </cell>
          <cell r="Y17">
            <v>52931</v>
          </cell>
          <cell r="Z17">
            <v>55845</v>
          </cell>
          <cell r="AA17">
            <v>58915</v>
          </cell>
          <cell r="AB17">
            <v>62154</v>
          </cell>
        </row>
        <row r="21">
          <cell r="X21">
            <v>450617.08799999993</v>
          </cell>
          <cell r="Y21">
            <v>478951.51891433512</v>
          </cell>
          <cell r="Z21">
            <v>571151.69891433511</v>
          </cell>
          <cell r="AA21">
            <v>664532.48891433515</v>
          </cell>
          <cell r="AB21">
            <v>675635.35891433514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</row>
        <row r="22">
          <cell r="X22">
            <v>1355011.784</v>
          </cell>
          <cell r="Y22">
            <v>1442122.2080000001</v>
          </cell>
          <cell r="Z22">
            <v>1556471.7050000001</v>
          </cell>
          <cell r="AA22">
            <v>1530949.3640000001</v>
          </cell>
          <cell r="AB22">
            <v>1662724.898</v>
          </cell>
        </row>
        <row r="24">
          <cell r="X24">
            <v>688944.35059749207</v>
          </cell>
          <cell r="Y24">
            <v>737090.89265522303</v>
          </cell>
          <cell r="Z24">
            <v>785716.20654352382</v>
          </cell>
          <cell r="AA24">
            <v>834430.61051922245</v>
          </cell>
          <cell r="AB24">
            <v>886165.30829741422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</row>
        <row r="28">
          <cell r="X28">
            <v>186795.33299999998</v>
          </cell>
          <cell r="Y28">
            <v>198937</v>
          </cell>
          <cell r="Z28">
            <v>209879</v>
          </cell>
          <cell r="AA28">
            <v>221419</v>
          </cell>
          <cell r="AB28">
            <v>233595</v>
          </cell>
        </row>
        <row r="30">
          <cell r="X30">
            <v>1007114.4026</v>
          </cell>
          <cell r="Y30">
            <v>1050580</v>
          </cell>
          <cell r="Z30">
            <v>1095363</v>
          </cell>
          <cell r="AA30">
            <v>1142608</v>
          </cell>
          <cell r="AB30">
            <v>1191450</v>
          </cell>
        </row>
        <row r="32">
          <cell r="X32">
            <v>266482.07</v>
          </cell>
          <cell r="Y32">
            <v>273957.00999999995</v>
          </cell>
          <cell r="Z32">
            <v>285239.29544000002</v>
          </cell>
          <cell r="AA32">
            <v>297442.29333805002</v>
          </cell>
          <cell r="AB32">
            <v>310708.17580471863</v>
          </cell>
        </row>
        <row r="40">
          <cell r="X40">
            <v>20050</v>
          </cell>
          <cell r="Y40">
            <v>12602</v>
          </cell>
          <cell r="Z40">
            <v>13238.864</v>
          </cell>
          <cell r="AA40">
            <v>13915.213567999999</v>
          </cell>
          <cell r="AB40">
            <v>14633.496809216</v>
          </cell>
        </row>
        <row r="41">
          <cell r="X41">
            <v>10445</v>
          </cell>
          <cell r="Y41">
            <v>150</v>
          </cell>
          <cell r="Z41">
            <v>165</v>
          </cell>
          <cell r="AA41">
            <v>149</v>
          </cell>
          <cell r="AB41">
            <v>149</v>
          </cell>
        </row>
        <row r="44">
          <cell r="X44">
            <v>557601.63790904114</v>
          </cell>
          <cell r="Y44">
            <v>473778.96799999999</v>
          </cell>
          <cell r="Z44">
            <v>419752.06624000001</v>
          </cell>
          <cell r="AA44">
            <v>374936.19488319999</v>
          </cell>
          <cell r="AB44">
            <v>349572.15060177597</v>
          </cell>
        </row>
        <row r="45">
          <cell r="X45">
            <v>293996</v>
          </cell>
          <cell r="Y45">
            <v>290310</v>
          </cell>
          <cell r="Z45">
            <v>291528</v>
          </cell>
          <cell r="AA45">
            <v>295108</v>
          </cell>
          <cell r="AB45">
            <v>296205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</row>
        <row r="53">
          <cell r="X53">
            <v>63767.000000000007</v>
          </cell>
          <cell r="Y53">
            <v>-76174.109350451574</v>
          </cell>
          <cell r="Z53">
            <v>542451.4690185705</v>
          </cell>
          <cell r="AA53">
            <v>29262.560842690749</v>
          </cell>
          <cell r="AB53">
            <v>165173.20288777637</v>
          </cell>
        </row>
        <row r="56">
          <cell r="X56">
            <v>488360.00319999998</v>
          </cell>
          <cell r="Y56">
            <v>160474.43199999997</v>
          </cell>
          <cell r="Z56">
            <v>2094747.6079999998</v>
          </cell>
          <cell r="AA56">
            <v>121764</v>
          </cell>
          <cell r="AB56">
            <v>119172.8</v>
          </cell>
        </row>
        <row r="65">
          <cell r="X65">
            <v>49568.180485548131</v>
          </cell>
          <cell r="Y65">
            <v>10804.64064954843</v>
          </cell>
          <cell r="Z65">
            <v>224.46901857038029</v>
          </cell>
          <cell r="AA65">
            <v>42127.56084269064</v>
          </cell>
          <cell r="AB65">
            <v>80201.952887776322</v>
          </cell>
        </row>
        <row r="70">
          <cell r="X70">
            <v>2713836.6410866654</v>
          </cell>
          <cell r="Y70">
            <v>3627826</v>
          </cell>
          <cell r="Z70">
            <v>1152102.5</v>
          </cell>
          <cell r="AA70">
            <v>365930</v>
          </cell>
          <cell r="AB70">
            <v>965749</v>
          </cell>
        </row>
        <row r="75">
          <cell r="X75">
            <v>566871.50925619539</v>
          </cell>
          <cell r="Y75">
            <v>2335992</v>
          </cell>
          <cell r="Z75">
            <v>632976</v>
          </cell>
          <cell r="AA75">
            <v>295000</v>
          </cell>
          <cell r="AB75">
            <v>295000</v>
          </cell>
        </row>
        <row r="77">
          <cell r="X77">
            <v>248005.83183047001</v>
          </cell>
          <cell r="Y77">
            <v>494386</v>
          </cell>
          <cell r="Z77">
            <v>343382.1</v>
          </cell>
          <cell r="AA77">
            <v>15110</v>
          </cell>
          <cell r="AB77">
            <v>523431</v>
          </cell>
        </row>
        <row r="79">
          <cell r="X79">
            <v>146678.29999999999</v>
          </cell>
          <cell r="Y79">
            <v>509468</v>
          </cell>
          <cell r="Z79">
            <v>175744.4</v>
          </cell>
          <cell r="AA79">
            <v>55820</v>
          </cell>
          <cell r="AB79">
            <v>147318</v>
          </cell>
        </row>
        <row r="81">
          <cell r="X81">
            <v>1752281</v>
          </cell>
          <cell r="Y81">
            <v>287980</v>
          </cell>
        </row>
        <row r="90">
          <cell r="X90">
            <v>2517101.7999999998</v>
          </cell>
          <cell r="Y90">
            <v>2723281</v>
          </cell>
          <cell r="Z90">
            <v>2723967</v>
          </cell>
          <cell r="AA90">
            <v>2722653</v>
          </cell>
          <cell r="AB90">
            <v>2723340</v>
          </cell>
        </row>
        <row r="91">
          <cell r="X91">
            <v>2723281</v>
          </cell>
          <cell r="Y91">
            <v>2723967</v>
          </cell>
          <cell r="Z91">
            <v>2722653</v>
          </cell>
          <cell r="AA91">
            <v>2723340</v>
          </cell>
          <cell r="AB91">
            <v>2724713</v>
          </cell>
        </row>
        <row r="92">
          <cell r="X92">
            <v>1006652.8099421924</v>
          </cell>
          <cell r="Y92">
            <v>736305.9721620772</v>
          </cell>
          <cell r="Z92">
            <v>3376557.0440071872</v>
          </cell>
          <cell r="AA92">
            <v>1157413.2931277885</v>
          </cell>
          <cell r="AB92">
            <v>1457821.3733532168</v>
          </cell>
        </row>
        <row r="103">
          <cell r="X103">
            <v>1293.4929959271681</v>
          </cell>
          <cell r="Y103">
            <v>1419.792640035939</v>
          </cell>
          <cell r="Z103">
            <v>1531.7315687070682</v>
          </cell>
          <cell r="AA103">
            <v>1632.426649866205</v>
          </cell>
          <cell r="AB103">
            <v>1781.6859897073882</v>
          </cell>
        </row>
        <row r="146">
          <cell r="X146">
            <v>6146081.7972193994</v>
          </cell>
          <cell r="Y146">
            <v>8807813.4403289743</v>
          </cell>
          <cell r="Z146">
            <v>7302852.9515763996</v>
          </cell>
          <cell r="AA146">
            <v>7289891.5090467418</v>
          </cell>
          <cell r="AB146">
            <v>7890872.6299753841</v>
          </cell>
        </row>
        <row r="147">
          <cell r="X147">
            <v>5207924</v>
          </cell>
          <cell r="Y147">
            <v>5749459.5300000003</v>
          </cell>
          <cell r="Z147">
            <v>6337997.71</v>
          </cell>
          <cell r="AA147">
            <v>6753377.9000000004</v>
          </cell>
          <cell r="AB147">
            <v>7346315.9299999997</v>
          </cell>
        </row>
        <row r="148">
          <cell r="X148">
            <v>806679.26790000009</v>
          </cell>
          <cell r="Y148">
            <v>2907418.7946000001</v>
          </cell>
          <cell r="Z148">
            <v>823279</v>
          </cell>
          <cell r="AA148">
            <v>387300</v>
          </cell>
          <cell r="AB148">
            <v>387300</v>
          </cell>
        </row>
        <row r="150">
          <cell r="X150">
            <v>1336</v>
          </cell>
          <cell r="Y150">
            <v>757</v>
          </cell>
          <cell r="Z150">
            <v>1054</v>
          </cell>
          <cell r="AA150">
            <v>1150</v>
          </cell>
          <cell r="AB150">
            <v>1207</v>
          </cell>
        </row>
        <row r="151">
          <cell r="X151">
            <v>1370917.8</v>
          </cell>
          <cell r="Y151">
            <v>288130</v>
          </cell>
          <cell r="Z151">
            <v>100165</v>
          </cell>
          <cell r="AA151">
            <v>200149</v>
          </cell>
          <cell r="AB151">
            <v>149.5</v>
          </cell>
        </row>
        <row r="152">
          <cell r="X152">
            <v>200000</v>
          </cell>
          <cell r="Y152">
            <v>0</v>
          </cell>
          <cell r="Z152">
            <v>100000</v>
          </cell>
          <cell r="AA152">
            <v>200000</v>
          </cell>
          <cell r="AB152">
            <v>0</v>
          </cell>
        </row>
        <row r="156">
          <cell r="X156">
            <v>1160472.8</v>
          </cell>
          <cell r="Y156">
            <v>287980</v>
          </cell>
          <cell r="Z156">
            <v>0</v>
          </cell>
          <cell r="AA156">
            <v>0</v>
          </cell>
          <cell r="AB156">
            <v>0</v>
          </cell>
        </row>
        <row r="159">
          <cell r="X159">
            <v>5437029.5698118983</v>
          </cell>
          <cell r="Y159">
            <v>5418761.3837804617</v>
          </cell>
          <cell r="Z159">
            <v>6138193.4170501204</v>
          </cell>
          <cell r="AA159">
            <v>6924016.6360397646</v>
          </cell>
          <cell r="AB159">
            <v>6883251.5272176079</v>
          </cell>
        </row>
        <row r="167">
          <cell r="X167">
            <v>287817</v>
          </cell>
          <cell r="Y167">
            <v>289624</v>
          </cell>
          <cell r="Z167">
            <v>290842</v>
          </cell>
          <cell r="AA167">
            <v>294421</v>
          </cell>
          <cell r="AB167">
            <v>294832</v>
          </cell>
        </row>
        <row r="169">
          <cell r="X169">
            <v>2713836.6410866654</v>
          </cell>
          <cell r="Y169">
            <v>3627826</v>
          </cell>
          <cell r="Z169">
            <v>1152102.5</v>
          </cell>
          <cell r="AA169">
            <v>365930</v>
          </cell>
          <cell r="AB169">
            <v>965749</v>
          </cell>
        </row>
        <row r="170">
          <cell r="X170">
            <v>0</v>
          </cell>
          <cell r="Y170">
            <v>49568.180485548015</v>
          </cell>
          <cell r="Z170">
            <v>112804.64064954841</v>
          </cell>
          <cell r="AA170">
            <v>200224.46901857038</v>
          </cell>
          <cell r="AB170">
            <v>42127.560842690757</v>
          </cell>
        </row>
        <row r="171">
          <cell r="X171">
            <v>0</v>
          </cell>
          <cell r="Y171">
            <v>0</v>
          </cell>
          <cell r="Z171">
            <v>102000</v>
          </cell>
          <cell r="AA171">
            <v>200000</v>
          </cell>
          <cell r="AB171">
            <v>0</v>
          </cell>
        </row>
        <row r="177">
          <cell r="X177">
            <v>638230.5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0">
          <cell r="BS10">
            <v>5627090.8623728808</v>
          </cell>
        </row>
        <row r="14">
          <cell r="BW14">
            <v>164738.00000000017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ДопИнфо"/>
      <sheetName val="СБП_ОцП"/>
      <sheetName val="СБП_Затраты на персонал"/>
      <sheetName val="СБП_ИПР"/>
      <sheetName val="СБП_ОФР"/>
      <sheetName val="СБП_СметаЗатрат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ИНСТРУКЦИЯ ПО МЭППИНГУ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 Смета затрат"/>
      <sheetName val="10. БДР"/>
      <sheetName val="11.БДДС (ДПН)"/>
      <sheetName val="12.Прогнозный баланс"/>
      <sheetName val="13.ПУЭ"/>
      <sheetName val="2 %"/>
      <sheetName val="Сценарные услов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68">
          <cell r="H68">
            <v>59565</v>
          </cell>
          <cell r="O68">
            <v>74476.456000000006</v>
          </cell>
          <cell r="P68">
            <v>132618.57</v>
          </cell>
          <cell r="Q68">
            <v>200758.61600000001</v>
          </cell>
          <cell r="R68">
            <v>208543.454</v>
          </cell>
        </row>
        <row r="83">
          <cell r="H83">
            <v>118250.79441513422</v>
          </cell>
          <cell r="O83">
            <v>120067</v>
          </cell>
          <cell r="P83">
            <v>121704</v>
          </cell>
          <cell r="Q83">
            <v>123430</v>
          </cell>
          <cell r="R83">
            <v>125252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</row>
      </sheetData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-ть потерь_год 2016_13,3%"/>
      <sheetName val="Тарифное меню 2013-2015"/>
      <sheetName val="Формат"/>
      <sheetName val="АО &quot;Янтарьэнерго&quot;"/>
      <sheetName val="слайд14"/>
      <sheetName val="сравнение"/>
    </sheetNames>
    <sheetDataSet>
      <sheetData sheetId="0"/>
      <sheetData sheetId="1"/>
      <sheetData sheetId="2"/>
      <sheetData sheetId="3">
        <row r="17">
          <cell r="T17">
            <v>5204165.4025047505</v>
          </cell>
        </row>
        <row r="71">
          <cell r="V71">
            <v>1970528</v>
          </cell>
        </row>
      </sheetData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РСК"/>
      <sheetName val="ИА"/>
      <sheetName val="Филиал..."/>
      <sheetName val="Чистая модель под План"/>
      <sheetName val="Под версию План"/>
      <sheetName val="Под версию Кор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92">
          <cell r="W92">
            <v>842347.26706475089</v>
          </cell>
        </row>
        <row r="152">
          <cell r="W152">
            <v>200000</v>
          </cell>
          <cell r="X152">
            <v>100000</v>
          </cell>
          <cell r="Y152">
            <v>0</v>
          </cell>
          <cell r="Z152">
            <v>0</v>
          </cell>
          <cell r="AA152">
            <v>100000</v>
          </cell>
        </row>
        <row r="171">
          <cell r="W171">
            <v>200000</v>
          </cell>
          <cell r="X171">
            <v>102000</v>
          </cell>
          <cell r="Y171">
            <v>0</v>
          </cell>
          <cell r="Z171">
            <v>0</v>
          </cell>
          <cell r="AA171">
            <v>100000</v>
          </cell>
        </row>
      </sheetData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РСК"/>
      <sheetName val="ИА"/>
      <sheetName val="Филиал..."/>
      <sheetName val="Чистая модель под План"/>
      <sheetName val="Под версию План"/>
      <sheetName val="Под версию Корр"/>
    </sheetNames>
    <sheetDataSet>
      <sheetData sheetId="0"/>
      <sheetData sheetId="1"/>
      <sheetData sheetId="2"/>
      <sheetData sheetId="3"/>
      <sheetData sheetId="4">
        <row r="10">
          <cell r="AB10">
            <v>7042152.8960925937</v>
          </cell>
        </row>
        <row r="81">
          <cell r="Y81">
            <v>0</v>
          </cell>
          <cell r="Z81">
            <v>0</v>
          </cell>
          <cell r="AA81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2:Q63"/>
  <sheetViews>
    <sheetView view="pageBreakPreview" zoomScale="70" zoomScaleNormal="70" zoomScaleSheetLayoutView="70" workbookViewId="0"/>
  </sheetViews>
  <sheetFormatPr defaultColWidth="9" defaultRowHeight="15.75" x14ac:dyDescent="0.25"/>
  <cols>
    <col min="1" max="1" width="9" style="1"/>
    <col min="2" max="2" width="36.875" style="1" bestFit="1" customWidth="1"/>
    <col min="3" max="3" width="12.25" style="1" customWidth="1"/>
    <col min="4" max="4" width="18.875" style="17" customWidth="1"/>
    <col min="5" max="5" width="14.25" style="17" bestFit="1" customWidth="1"/>
    <col min="6" max="6" width="15.25" style="17" bestFit="1" customWidth="1"/>
    <col min="7" max="7" width="19" style="17" customWidth="1"/>
    <col min="8" max="8" width="19.25" style="17" customWidth="1"/>
    <col min="9" max="9" width="16.625" style="17" bestFit="1" customWidth="1"/>
    <col min="10" max="13" width="19.875" style="1" customWidth="1"/>
    <col min="14" max="16" width="11" style="1" bestFit="1" customWidth="1"/>
    <col min="17" max="17" width="12.375" style="1" customWidth="1"/>
    <col min="18" max="16384" width="9" style="1"/>
  </cols>
  <sheetData>
    <row r="2" spans="1:17" x14ac:dyDescent="0.25">
      <c r="Q2" s="4" t="s">
        <v>526</v>
      </c>
    </row>
    <row r="3" spans="1:17" x14ac:dyDescent="0.25">
      <c r="Q3" s="4" t="s">
        <v>297</v>
      </c>
    </row>
    <row r="4" spans="1:17" x14ac:dyDescent="0.25">
      <c r="Q4" s="4" t="s">
        <v>321</v>
      </c>
    </row>
    <row r="5" spans="1:17" x14ac:dyDescent="0.25">
      <c r="Q5" s="4"/>
    </row>
    <row r="6" spans="1:17" x14ac:dyDescent="0.25">
      <c r="A6" s="611" t="s">
        <v>499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</row>
    <row r="7" spans="1:17" x14ac:dyDescent="0.25">
      <c r="A7" s="314"/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</row>
    <row r="8" spans="1:17" x14ac:dyDescent="0.25">
      <c r="Q8" s="4" t="s">
        <v>298</v>
      </c>
    </row>
    <row r="9" spans="1:17" x14ac:dyDescent="0.25">
      <c r="Q9" s="4" t="s">
        <v>299</v>
      </c>
    </row>
    <row r="10" spans="1:17" x14ac:dyDescent="0.25">
      <c r="Q10" s="4"/>
    </row>
    <row r="11" spans="1:17" x14ac:dyDescent="0.25">
      <c r="Q11" s="219" t="s">
        <v>300</v>
      </c>
    </row>
    <row r="12" spans="1:17" x14ac:dyDescent="0.25">
      <c r="Q12" s="4" t="s">
        <v>301</v>
      </c>
    </row>
    <row r="13" spans="1:17" x14ac:dyDescent="0.25">
      <c r="Q13" s="4" t="s">
        <v>302</v>
      </c>
    </row>
    <row r="14" spans="1:17" ht="16.5" thickBot="1" x14ac:dyDescent="0.3"/>
    <row r="15" spans="1:17" ht="21" customHeight="1" x14ac:dyDescent="0.25">
      <c r="A15" s="613" t="s">
        <v>16</v>
      </c>
      <c r="B15" s="616" t="s">
        <v>39</v>
      </c>
      <c r="C15" s="616" t="s">
        <v>111</v>
      </c>
      <c r="D15" s="616" t="s">
        <v>63</v>
      </c>
      <c r="E15" s="616" t="s">
        <v>95</v>
      </c>
      <c r="F15" s="616" t="s">
        <v>96</v>
      </c>
      <c r="G15" s="616" t="s">
        <v>128</v>
      </c>
      <c r="H15" s="616" t="s">
        <v>139</v>
      </c>
      <c r="I15" s="616" t="s">
        <v>129</v>
      </c>
      <c r="J15" s="621" t="s">
        <v>46</v>
      </c>
      <c r="K15" s="621"/>
      <c r="L15" s="621"/>
      <c r="M15" s="621"/>
      <c r="N15" s="621" t="s">
        <v>307</v>
      </c>
      <c r="O15" s="621"/>
      <c r="P15" s="621"/>
      <c r="Q15" s="622"/>
    </row>
    <row r="16" spans="1:17" ht="64.5" customHeight="1" x14ac:dyDescent="0.25">
      <c r="A16" s="614"/>
      <c r="B16" s="617"/>
      <c r="C16" s="617"/>
      <c r="D16" s="617"/>
      <c r="E16" s="617"/>
      <c r="F16" s="617"/>
      <c r="G16" s="617"/>
      <c r="H16" s="617"/>
      <c r="I16" s="617"/>
      <c r="J16" s="26" t="s">
        <v>304</v>
      </c>
      <c r="K16" s="26" t="s">
        <v>305</v>
      </c>
      <c r="L16" s="26" t="s">
        <v>306</v>
      </c>
      <c r="M16" s="26" t="s">
        <v>47</v>
      </c>
      <c r="N16" s="15" t="s">
        <v>316</v>
      </c>
      <c r="O16" s="15" t="s">
        <v>317</v>
      </c>
      <c r="P16" s="15" t="s">
        <v>318</v>
      </c>
      <c r="Q16" s="27" t="s">
        <v>47</v>
      </c>
    </row>
    <row r="17" spans="1:17" ht="16.5" thickBot="1" x14ac:dyDescent="0.3">
      <c r="A17" s="615"/>
      <c r="B17" s="618"/>
      <c r="C17" s="91" t="s">
        <v>112</v>
      </c>
      <c r="D17" s="91" t="s">
        <v>94</v>
      </c>
      <c r="E17" s="618"/>
      <c r="F17" s="618"/>
      <c r="G17" s="91" t="s">
        <v>62</v>
      </c>
      <c r="H17" s="91" t="s">
        <v>62</v>
      </c>
      <c r="I17" s="91" t="s">
        <v>62</v>
      </c>
      <c r="J17" s="91" t="s">
        <v>94</v>
      </c>
      <c r="K17" s="91" t="s">
        <v>94</v>
      </c>
      <c r="L17" s="91" t="s">
        <v>94</v>
      </c>
      <c r="M17" s="91" t="s">
        <v>94</v>
      </c>
      <c r="N17" s="91" t="s">
        <v>62</v>
      </c>
      <c r="O17" s="91" t="s">
        <v>62</v>
      </c>
      <c r="P17" s="91" t="s">
        <v>62</v>
      </c>
      <c r="Q17" s="92" t="s">
        <v>62</v>
      </c>
    </row>
    <row r="18" spans="1:17" x14ac:dyDescent="0.25">
      <c r="A18" s="86"/>
      <c r="B18" s="87" t="s">
        <v>40</v>
      </c>
      <c r="C18" s="87"/>
      <c r="D18" s="93"/>
      <c r="E18" s="87"/>
      <c r="F18" s="87"/>
      <c r="G18" s="93"/>
      <c r="H18" s="93"/>
      <c r="I18" s="87"/>
      <c r="J18" s="93"/>
      <c r="K18" s="93"/>
      <c r="L18" s="93"/>
      <c r="M18" s="93"/>
      <c r="N18" s="93"/>
      <c r="O18" s="93"/>
      <c r="P18" s="93"/>
      <c r="Q18" s="94"/>
    </row>
    <row r="19" spans="1:17" ht="31.5" x14ac:dyDescent="0.25">
      <c r="A19" s="28">
        <v>1</v>
      </c>
      <c r="B19" s="26" t="s">
        <v>138</v>
      </c>
      <c r="C19" s="26"/>
      <c r="D19" s="26"/>
      <c r="E19" s="26"/>
      <c r="F19" s="26"/>
      <c r="G19" s="26"/>
      <c r="H19" s="26"/>
      <c r="I19" s="26"/>
      <c r="J19" s="6"/>
      <c r="K19" s="6"/>
      <c r="L19" s="6"/>
      <c r="M19" s="6"/>
      <c r="N19" s="6"/>
      <c r="O19" s="6"/>
      <c r="P19" s="6"/>
      <c r="Q19" s="7"/>
    </row>
    <row r="20" spans="1:17" ht="31.5" x14ac:dyDescent="0.25">
      <c r="A20" s="116" t="s">
        <v>3</v>
      </c>
      <c r="B20" s="26" t="s">
        <v>135</v>
      </c>
      <c r="C20" s="26"/>
      <c r="D20" s="26"/>
      <c r="E20" s="26"/>
      <c r="F20" s="26"/>
      <c r="G20" s="26"/>
      <c r="H20" s="26"/>
      <c r="I20" s="26"/>
      <c r="J20" s="6"/>
      <c r="K20" s="6"/>
      <c r="L20" s="6"/>
      <c r="M20" s="6"/>
      <c r="N20" s="6"/>
      <c r="O20" s="6"/>
      <c r="P20" s="6"/>
      <c r="Q20" s="7"/>
    </row>
    <row r="21" spans="1:17" x14ac:dyDescent="0.25">
      <c r="A21" s="18">
        <v>1</v>
      </c>
      <c r="B21" s="5" t="s">
        <v>41</v>
      </c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7"/>
    </row>
    <row r="22" spans="1:17" x14ac:dyDescent="0.25">
      <c r="A22" s="18">
        <v>2</v>
      </c>
      <c r="B22" s="5" t="s">
        <v>43</v>
      </c>
      <c r="C22" s="5"/>
      <c r="D22" s="5"/>
      <c r="E22" s="5"/>
      <c r="F22" s="5"/>
      <c r="G22" s="5"/>
      <c r="H22" s="5"/>
      <c r="I22" s="5"/>
      <c r="J22" s="6"/>
      <c r="K22" s="6"/>
      <c r="L22" s="6"/>
      <c r="M22" s="6"/>
      <c r="N22" s="6"/>
      <c r="O22" s="6"/>
      <c r="P22" s="6"/>
      <c r="Q22" s="7"/>
    </row>
    <row r="23" spans="1:17" x14ac:dyDescent="0.25">
      <c r="A23" s="95" t="s">
        <v>42</v>
      </c>
      <c r="B23" s="12"/>
      <c r="C23" s="12"/>
      <c r="D23" s="12"/>
      <c r="E23" s="12"/>
      <c r="F23" s="12"/>
      <c r="G23" s="12"/>
      <c r="H23" s="12"/>
      <c r="I23" s="12"/>
      <c r="J23" s="96"/>
      <c r="K23" s="96"/>
      <c r="L23" s="96"/>
      <c r="M23" s="96"/>
      <c r="N23" s="96"/>
      <c r="O23" s="96"/>
      <c r="P23" s="96"/>
      <c r="Q23" s="97"/>
    </row>
    <row r="24" spans="1:17" ht="31.5" x14ac:dyDescent="0.25">
      <c r="A24" s="99" t="s">
        <v>4</v>
      </c>
      <c r="B24" s="98" t="s">
        <v>268</v>
      </c>
      <c r="C24" s="12"/>
      <c r="D24" s="12"/>
      <c r="E24" s="12"/>
      <c r="F24" s="12"/>
      <c r="G24" s="12"/>
      <c r="H24" s="12"/>
      <c r="I24" s="12"/>
      <c r="J24" s="96"/>
      <c r="K24" s="96"/>
      <c r="L24" s="96"/>
      <c r="M24" s="96"/>
      <c r="N24" s="96"/>
      <c r="O24" s="96"/>
      <c r="P24" s="96"/>
      <c r="Q24" s="97"/>
    </row>
    <row r="25" spans="1:17" x14ac:dyDescent="0.25">
      <c r="A25" s="18">
        <v>1</v>
      </c>
      <c r="B25" s="5" t="s">
        <v>41</v>
      </c>
      <c r="C25" s="12"/>
      <c r="D25" s="12"/>
      <c r="E25" s="12"/>
      <c r="F25" s="12"/>
      <c r="G25" s="12"/>
      <c r="H25" s="12"/>
      <c r="I25" s="12"/>
      <c r="J25" s="96"/>
      <c r="K25" s="96"/>
      <c r="L25" s="96"/>
      <c r="M25" s="96"/>
      <c r="N25" s="96"/>
      <c r="O25" s="96"/>
      <c r="P25" s="96"/>
      <c r="Q25" s="97"/>
    </row>
    <row r="26" spans="1:17" x14ac:dyDescent="0.25">
      <c r="A26" s="18">
        <v>2</v>
      </c>
      <c r="B26" s="5" t="s">
        <v>43</v>
      </c>
      <c r="C26" s="12"/>
      <c r="D26" s="12"/>
      <c r="E26" s="12"/>
      <c r="F26" s="12"/>
      <c r="G26" s="12"/>
      <c r="H26" s="12"/>
      <c r="I26" s="12"/>
      <c r="J26" s="96"/>
      <c r="K26" s="96"/>
      <c r="L26" s="96"/>
      <c r="M26" s="96"/>
      <c r="N26" s="96"/>
      <c r="O26" s="96"/>
      <c r="P26" s="96"/>
      <c r="Q26" s="97"/>
    </row>
    <row r="27" spans="1:17" x14ac:dyDescent="0.25">
      <c r="A27" s="95" t="s">
        <v>42</v>
      </c>
      <c r="B27" s="12"/>
      <c r="C27" s="12"/>
      <c r="D27" s="12"/>
      <c r="E27" s="12"/>
      <c r="F27" s="12"/>
      <c r="G27" s="12"/>
      <c r="H27" s="12"/>
      <c r="I27" s="12"/>
      <c r="J27" s="96"/>
      <c r="K27" s="96"/>
      <c r="L27" s="96"/>
      <c r="M27" s="96"/>
      <c r="N27" s="96"/>
      <c r="O27" s="96"/>
      <c r="P27" s="96"/>
      <c r="Q27" s="97"/>
    </row>
    <row r="28" spans="1:17" ht="31.5" x14ac:dyDescent="0.25">
      <c r="A28" s="99" t="s">
        <v>15</v>
      </c>
      <c r="B28" s="98" t="s">
        <v>136</v>
      </c>
      <c r="C28" s="12"/>
      <c r="D28" s="12"/>
      <c r="E28" s="12"/>
      <c r="F28" s="12"/>
      <c r="G28" s="12"/>
      <c r="H28" s="12"/>
      <c r="I28" s="12"/>
      <c r="J28" s="96"/>
      <c r="K28" s="96"/>
      <c r="L28" s="96"/>
      <c r="M28" s="96"/>
      <c r="N28" s="96"/>
      <c r="O28" s="96"/>
      <c r="P28" s="96"/>
      <c r="Q28" s="97"/>
    </row>
    <row r="29" spans="1:17" x14ac:dyDescent="0.25">
      <c r="A29" s="95">
        <v>1</v>
      </c>
      <c r="B29" s="12" t="s">
        <v>41</v>
      </c>
      <c r="C29" s="12"/>
      <c r="D29" s="12"/>
      <c r="E29" s="12"/>
      <c r="F29" s="12"/>
      <c r="G29" s="12"/>
      <c r="H29" s="12"/>
      <c r="I29" s="12"/>
      <c r="J29" s="96"/>
      <c r="K29" s="96"/>
      <c r="L29" s="96"/>
      <c r="M29" s="96"/>
      <c r="N29" s="96"/>
      <c r="O29" s="96"/>
      <c r="P29" s="96"/>
      <c r="Q29" s="97"/>
    </row>
    <row r="30" spans="1:17" x14ac:dyDescent="0.25">
      <c r="A30" s="95">
        <v>2</v>
      </c>
      <c r="B30" s="12" t="s">
        <v>43</v>
      </c>
      <c r="C30" s="12"/>
      <c r="D30" s="12"/>
      <c r="E30" s="12"/>
      <c r="F30" s="12"/>
      <c r="G30" s="12"/>
      <c r="H30" s="12"/>
      <c r="I30" s="12"/>
      <c r="J30" s="96"/>
      <c r="K30" s="96"/>
      <c r="L30" s="96"/>
      <c r="M30" s="96"/>
      <c r="N30" s="96"/>
      <c r="O30" s="96"/>
      <c r="P30" s="96"/>
      <c r="Q30" s="97"/>
    </row>
    <row r="31" spans="1:17" x14ac:dyDescent="0.25">
      <c r="A31" s="95" t="s">
        <v>42</v>
      </c>
      <c r="B31" s="12"/>
      <c r="C31" s="12"/>
      <c r="D31" s="12"/>
      <c r="E31" s="12"/>
      <c r="F31" s="12"/>
      <c r="G31" s="12"/>
      <c r="H31" s="12"/>
      <c r="I31" s="12"/>
      <c r="J31" s="96"/>
      <c r="K31" s="96"/>
      <c r="L31" s="96"/>
      <c r="M31" s="96"/>
      <c r="N31" s="96"/>
      <c r="O31" s="96"/>
      <c r="P31" s="96"/>
      <c r="Q31" s="97"/>
    </row>
    <row r="32" spans="1:17" ht="47.25" x14ac:dyDescent="0.25">
      <c r="A32" s="99" t="s">
        <v>32</v>
      </c>
      <c r="B32" s="98" t="s">
        <v>137</v>
      </c>
      <c r="C32" s="12"/>
      <c r="D32" s="12"/>
      <c r="E32" s="12"/>
      <c r="F32" s="12"/>
      <c r="G32" s="12"/>
      <c r="H32" s="12"/>
      <c r="I32" s="12"/>
      <c r="J32" s="96"/>
      <c r="K32" s="96"/>
      <c r="L32" s="96"/>
      <c r="M32" s="96"/>
      <c r="N32" s="96"/>
      <c r="O32" s="96"/>
      <c r="P32" s="96"/>
      <c r="Q32" s="97"/>
    </row>
    <row r="33" spans="1:17" x14ac:dyDescent="0.25">
      <c r="A33" s="95">
        <v>1</v>
      </c>
      <c r="B33" s="12" t="s">
        <v>41</v>
      </c>
      <c r="C33" s="12"/>
      <c r="D33" s="12"/>
      <c r="E33" s="12"/>
      <c r="F33" s="12"/>
      <c r="G33" s="12"/>
      <c r="H33" s="12"/>
      <c r="I33" s="12"/>
      <c r="J33" s="96"/>
      <c r="K33" s="96"/>
      <c r="L33" s="96"/>
      <c r="M33" s="96"/>
      <c r="N33" s="96"/>
      <c r="O33" s="96"/>
      <c r="P33" s="96"/>
      <c r="Q33" s="97"/>
    </row>
    <row r="34" spans="1:17" x14ac:dyDescent="0.25">
      <c r="A34" s="95">
        <v>2</v>
      </c>
      <c r="B34" s="12" t="s">
        <v>43</v>
      </c>
      <c r="C34" s="12"/>
      <c r="D34" s="12"/>
      <c r="E34" s="12"/>
      <c r="F34" s="12"/>
      <c r="G34" s="12"/>
      <c r="H34" s="12"/>
      <c r="I34" s="12"/>
      <c r="J34" s="96"/>
      <c r="K34" s="96"/>
      <c r="L34" s="96"/>
      <c r="M34" s="96"/>
      <c r="N34" s="96"/>
      <c r="O34" s="96"/>
      <c r="P34" s="96"/>
      <c r="Q34" s="97"/>
    </row>
    <row r="35" spans="1:17" x14ac:dyDescent="0.25">
      <c r="A35" s="95" t="s">
        <v>42</v>
      </c>
      <c r="B35" s="12"/>
      <c r="C35" s="12"/>
      <c r="D35" s="12"/>
      <c r="E35" s="12"/>
      <c r="F35" s="12"/>
      <c r="G35" s="12"/>
      <c r="H35" s="12"/>
      <c r="I35" s="12"/>
      <c r="J35" s="96"/>
      <c r="K35" s="96"/>
      <c r="L35" s="96"/>
      <c r="M35" s="96"/>
      <c r="N35" s="96"/>
      <c r="O35" s="96"/>
      <c r="P35" s="96"/>
      <c r="Q35" s="97"/>
    </row>
    <row r="36" spans="1:17" x14ac:dyDescent="0.25">
      <c r="A36" s="28" t="s">
        <v>5</v>
      </c>
      <c r="B36" s="26" t="s">
        <v>54</v>
      </c>
      <c r="C36" s="26"/>
      <c r="D36" s="26"/>
      <c r="E36" s="26"/>
      <c r="F36" s="26"/>
      <c r="G36" s="26"/>
      <c r="H36" s="26"/>
      <c r="I36" s="26"/>
      <c r="J36" s="6"/>
      <c r="K36" s="6"/>
      <c r="L36" s="6"/>
      <c r="M36" s="6"/>
      <c r="N36" s="6"/>
      <c r="O36" s="6"/>
      <c r="P36" s="6"/>
      <c r="Q36" s="7"/>
    </row>
    <row r="37" spans="1:17" ht="31.5" x14ac:dyDescent="0.25">
      <c r="A37" s="116" t="s">
        <v>6</v>
      </c>
      <c r="B37" s="26" t="s">
        <v>135</v>
      </c>
      <c r="C37" s="26"/>
      <c r="D37" s="26"/>
      <c r="E37" s="26"/>
      <c r="F37" s="26"/>
      <c r="G37" s="26"/>
      <c r="H37" s="26"/>
      <c r="I37" s="26"/>
      <c r="J37" s="6"/>
      <c r="K37" s="6"/>
      <c r="L37" s="6"/>
      <c r="M37" s="6"/>
      <c r="N37" s="6"/>
      <c r="O37" s="6"/>
      <c r="P37" s="6"/>
      <c r="Q37" s="7"/>
    </row>
    <row r="38" spans="1:17" x14ac:dyDescent="0.25">
      <c r="A38" s="18">
        <v>1</v>
      </c>
      <c r="B38" s="5" t="s">
        <v>41</v>
      </c>
      <c r="C38" s="5"/>
      <c r="D38" s="5"/>
      <c r="E38" s="5"/>
      <c r="F38" s="5"/>
      <c r="G38" s="5"/>
      <c r="H38" s="5"/>
      <c r="I38" s="5"/>
      <c r="J38" s="6"/>
      <c r="K38" s="6"/>
      <c r="L38" s="6"/>
      <c r="M38" s="6"/>
      <c r="N38" s="6"/>
      <c r="O38" s="6"/>
      <c r="P38" s="6"/>
      <c r="Q38" s="7"/>
    </row>
    <row r="39" spans="1:17" x14ac:dyDescent="0.25">
      <c r="A39" s="18">
        <v>2</v>
      </c>
      <c r="B39" s="5" t="s">
        <v>43</v>
      </c>
      <c r="C39" s="5"/>
      <c r="D39" s="5"/>
      <c r="E39" s="5"/>
      <c r="F39" s="5"/>
      <c r="G39" s="5"/>
      <c r="H39" s="5"/>
      <c r="I39" s="5"/>
      <c r="J39" s="6"/>
      <c r="K39" s="6"/>
      <c r="L39" s="6"/>
      <c r="M39" s="6"/>
      <c r="N39" s="6"/>
      <c r="O39" s="6"/>
      <c r="P39" s="6"/>
      <c r="Q39" s="7"/>
    </row>
    <row r="40" spans="1:17" x14ac:dyDescent="0.25">
      <c r="A40" s="95" t="s">
        <v>42</v>
      </c>
      <c r="B40" s="12"/>
      <c r="C40" s="12"/>
      <c r="D40" s="12"/>
      <c r="E40" s="12"/>
      <c r="F40" s="12"/>
      <c r="G40" s="12"/>
      <c r="H40" s="12"/>
      <c r="I40" s="12"/>
      <c r="J40" s="96"/>
      <c r="K40" s="96"/>
      <c r="L40" s="96"/>
      <c r="M40" s="96"/>
      <c r="N40" s="96"/>
      <c r="O40" s="96"/>
      <c r="P40" s="96"/>
      <c r="Q40" s="97"/>
    </row>
    <row r="41" spans="1:17" x14ac:dyDescent="0.25">
      <c r="A41" s="220" t="s">
        <v>7</v>
      </c>
      <c r="B41" s="221" t="s">
        <v>303</v>
      </c>
      <c r="C41" s="12"/>
      <c r="D41" s="12"/>
      <c r="E41" s="12"/>
      <c r="F41" s="12"/>
      <c r="G41" s="12"/>
      <c r="H41" s="12"/>
      <c r="I41" s="12"/>
      <c r="J41" s="96"/>
      <c r="K41" s="96"/>
      <c r="L41" s="96"/>
      <c r="M41" s="96"/>
      <c r="N41" s="96"/>
      <c r="O41" s="96"/>
      <c r="P41" s="96"/>
      <c r="Q41" s="97"/>
    </row>
    <row r="42" spans="1:17" x14ac:dyDescent="0.25">
      <c r="A42" s="18">
        <v>1</v>
      </c>
      <c r="B42" s="5" t="s">
        <v>41</v>
      </c>
      <c r="C42" s="5"/>
      <c r="D42" s="5"/>
      <c r="E42" s="5"/>
      <c r="F42" s="5"/>
      <c r="G42" s="5"/>
      <c r="H42" s="5"/>
      <c r="I42" s="5"/>
      <c r="J42" s="6"/>
      <c r="K42" s="6"/>
      <c r="L42" s="6"/>
      <c r="M42" s="6"/>
      <c r="N42" s="6"/>
      <c r="O42" s="6"/>
      <c r="P42" s="6"/>
      <c r="Q42" s="7"/>
    </row>
    <row r="43" spans="1:17" x14ac:dyDescent="0.25">
      <c r="A43" s="18"/>
      <c r="B43" s="5" t="s">
        <v>147</v>
      </c>
      <c r="C43" s="5"/>
      <c r="D43" s="5"/>
      <c r="E43" s="5"/>
      <c r="F43" s="5"/>
      <c r="G43" s="5"/>
      <c r="H43" s="5"/>
      <c r="I43" s="5"/>
      <c r="J43" s="6"/>
      <c r="K43" s="6"/>
      <c r="L43" s="6"/>
      <c r="M43" s="6"/>
      <c r="N43" s="6"/>
      <c r="O43" s="6"/>
      <c r="P43" s="6"/>
      <c r="Q43" s="7"/>
    </row>
    <row r="44" spans="1:17" x14ac:dyDescent="0.25">
      <c r="A44" s="18">
        <v>2</v>
      </c>
      <c r="B44" s="5" t="s">
        <v>43</v>
      </c>
      <c r="C44" s="5"/>
      <c r="D44" s="5"/>
      <c r="E44" s="5"/>
      <c r="F44" s="5"/>
      <c r="G44" s="5"/>
      <c r="H44" s="5"/>
      <c r="I44" s="5"/>
      <c r="J44" s="6"/>
      <c r="K44" s="6"/>
      <c r="L44" s="6"/>
      <c r="M44" s="6"/>
      <c r="N44" s="6"/>
      <c r="O44" s="6"/>
      <c r="P44" s="6"/>
      <c r="Q44" s="7"/>
    </row>
    <row r="45" spans="1:17" x14ac:dyDescent="0.25">
      <c r="A45" s="18"/>
      <c r="B45" s="5" t="s">
        <v>147</v>
      </c>
      <c r="C45" s="5"/>
      <c r="D45" s="5"/>
      <c r="E45" s="5"/>
      <c r="F45" s="5"/>
      <c r="G45" s="5"/>
      <c r="H45" s="5"/>
      <c r="I45" s="5"/>
      <c r="J45" s="6"/>
      <c r="K45" s="6"/>
      <c r="L45" s="6"/>
      <c r="M45" s="6"/>
      <c r="N45" s="6"/>
      <c r="O45" s="6"/>
      <c r="P45" s="6"/>
      <c r="Q45" s="7"/>
    </row>
    <row r="46" spans="1:17" x14ac:dyDescent="0.25">
      <c r="A46" s="18" t="s">
        <v>42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7"/>
    </row>
    <row r="47" spans="1:17" ht="15.75" customHeight="1" x14ac:dyDescent="0.25">
      <c r="A47" s="619" t="s">
        <v>105</v>
      </c>
      <c r="B47" s="620"/>
      <c r="C47" s="12"/>
      <c r="D47" s="12"/>
      <c r="E47" s="12"/>
      <c r="F47" s="12"/>
      <c r="G47" s="12"/>
      <c r="H47" s="12"/>
      <c r="I47" s="12"/>
      <c r="J47" s="96"/>
      <c r="K47" s="96"/>
      <c r="L47" s="96"/>
      <c r="M47" s="96"/>
      <c r="N47" s="96"/>
      <c r="O47" s="96"/>
      <c r="P47" s="96"/>
      <c r="Q47" s="97"/>
    </row>
    <row r="48" spans="1:17" ht="31.5" x14ac:dyDescent="0.25">
      <c r="A48" s="99"/>
      <c r="B48" s="98" t="s">
        <v>134</v>
      </c>
      <c r="C48" s="12"/>
      <c r="D48" s="12"/>
      <c r="E48" s="12"/>
      <c r="F48" s="12"/>
      <c r="G48" s="12"/>
      <c r="H48" s="12"/>
      <c r="I48" s="12"/>
      <c r="J48" s="96"/>
      <c r="K48" s="96"/>
      <c r="L48" s="96"/>
      <c r="M48" s="96"/>
      <c r="N48" s="96"/>
      <c r="O48" s="96"/>
      <c r="P48" s="96"/>
      <c r="Q48" s="97"/>
    </row>
    <row r="49" spans="1:17" x14ac:dyDescent="0.25">
      <c r="A49" s="95">
        <v>1</v>
      </c>
      <c r="B49" s="12" t="s">
        <v>41</v>
      </c>
      <c r="C49" s="12"/>
      <c r="D49" s="12"/>
      <c r="E49" s="12"/>
      <c r="F49" s="12"/>
      <c r="G49" s="12"/>
      <c r="H49" s="12"/>
      <c r="I49" s="12"/>
      <c r="J49" s="96"/>
      <c r="K49" s="96"/>
      <c r="L49" s="96"/>
      <c r="M49" s="96"/>
      <c r="N49" s="96"/>
      <c r="O49" s="96"/>
      <c r="P49" s="96"/>
      <c r="Q49" s="97"/>
    </row>
    <row r="50" spans="1:17" x14ac:dyDescent="0.25">
      <c r="A50" s="95">
        <v>2</v>
      </c>
      <c r="B50" s="12" t="s">
        <v>43</v>
      </c>
      <c r="C50" s="12"/>
      <c r="D50" s="12"/>
      <c r="E50" s="12"/>
      <c r="F50" s="12"/>
      <c r="G50" s="12"/>
      <c r="H50" s="12"/>
      <c r="I50" s="12"/>
      <c r="J50" s="96"/>
      <c r="K50" s="96"/>
      <c r="L50" s="96"/>
      <c r="M50" s="96"/>
      <c r="N50" s="96"/>
      <c r="O50" s="96"/>
      <c r="P50" s="96"/>
      <c r="Q50" s="97"/>
    </row>
    <row r="51" spans="1:17" ht="16.5" thickBot="1" x14ac:dyDescent="0.3">
      <c r="A51" s="90" t="s">
        <v>42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2"/>
    </row>
    <row r="52" spans="1:17" x14ac:dyDescent="0.25">
      <c r="A52" s="29"/>
      <c r="B52" s="13"/>
      <c r="C52" s="13"/>
      <c r="D52" s="37"/>
      <c r="E52" s="37"/>
      <c r="F52" s="37"/>
      <c r="G52" s="37"/>
      <c r="H52" s="37"/>
      <c r="I52" s="37"/>
      <c r="J52" s="13"/>
      <c r="K52" s="13"/>
      <c r="L52" s="13"/>
      <c r="M52" s="13"/>
      <c r="N52" s="29"/>
      <c r="O52" s="29"/>
      <c r="P52" s="29"/>
      <c r="Q52" s="29"/>
    </row>
    <row r="53" spans="1:17" x14ac:dyDescent="0.25">
      <c r="A53" s="14"/>
      <c r="B53" s="1" t="s">
        <v>113</v>
      </c>
    </row>
    <row r="54" spans="1:17" x14ac:dyDescent="0.25">
      <c r="A54" s="20"/>
      <c r="B54" s="1" t="s">
        <v>497</v>
      </c>
    </row>
    <row r="55" spans="1:17" x14ac:dyDescent="0.25">
      <c r="A55" s="20"/>
      <c r="B55" s="37" t="s">
        <v>498</v>
      </c>
    </row>
    <row r="56" spans="1:17" x14ac:dyDescent="0.25">
      <c r="B56" s="612" t="s">
        <v>308</v>
      </c>
      <c r="C56" s="612"/>
      <c r="D56" s="612"/>
      <c r="E56" s="612"/>
      <c r="F56" s="612"/>
      <c r="G56" s="612"/>
      <c r="H56" s="612"/>
      <c r="O56" s="23"/>
      <c r="Q56" s="24"/>
    </row>
    <row r="57" spans="1:17" x14ac:dyDescent="0.25">
      <c r="B57" s="218"/>
      <c r="C57" s="218"/>
      <c r="D57" s="218"/>
      <c r="E57" s="218"/>
      <c r="F57" s="218"/>
      <c r="G57" s="218"/>
      <c r="H57" s="218"/>
      <c r="O57" s="23"/>
      <c r="Q57" s="24"/>
    </row>
    <row r="58" spans="1:17" x14ac:dyDescent="0.25">
      <c r="A58" s="20"/>
      <c r="B58" s="612" t="s">
        <v>313</v>
      </c>
      <c r="C58" s="612"/>
      <c r="D58" s="612"/>
      <c r="E58" s="612"/>
      <c r="F58" s="612"/>
      <c r="G58" s="612"/>
      <c r="H58" s="612"/>
    </row>
    <row r="59" spans="1:17" ht="15.75" customHeight="1" x14ac:dyDescent="0.25">
      <c r="A59" s="20"/>
      <c r="B59" s="612"/>
      <c r="C59" s="612"/>
      <c r="D59" s="612"/>
      <c r="E59" s="612"/>
      <c r="F59" s="612"/>
      <c r="G59" s="612"/>
      <c r="H59" s="612"/>
    </row>
    <row r="60" spans="1:17" x14ac:dyDescent="0.25">
      <c r="A60" s="20"/>
    </row>
    <row r="61" spans="1:17" x14ac:dyDescent="0.25">
      <c r="A61" s="20"/>
    </row>
    <row r="62" spans="1:17" ht="33.75" customHeight="1" x14ac:dyDescent="0.25">
      <c r="D62" s="1"/>
      <c r="E62" s="1"/>
      <c r="F62" s="1"/>
      <c r="G62" s="1"/>
      <c r="H62" s="1"/>
      <c r="O62" s="23"/>
      <c r="Q62" s="24"/>
    </row>
    <row r="63" spans="1:17" x14ac:dyDescent="0.25">
      <c r="A63" s="17"/>
      <c r="Q63" s="16"/>
    </row>
  </sheetData>
  <mergeCells count="16">
    <mergeCell ref="A6:Q6"/>
    <mergeCell ref="B59:H59"/>
    <mergeCell ref="A15:A17"/>
    <mergeCell ref="B15:B17"/>
    <mergeCell ref="D15:D16"/>
    <mergeCell ref="H15:H16"/>
    <mergeCell ref="C15:C16"/>
    <mergeCell ref="B56:H56"/>
    <mergeCell ref="A47:B47"/>
    <mergeCell ref="B58:H58"/>
    <mergeCell ref="N15:Q15"/>
    <mergeCell ref="J15:M15"/>
    <mergeCell ref="E15:E17"/>
    <mergeCell ref="F15:F17"/>
    <mergeCell ref="G15:G16"/>
    <mergeCell ref="I15:I16"/>
  </mergeCells>
  <phoneticPr fontId="4" type="noConversion"/>
  <pageMargins left="0.19685039370078741" right="0.15748031496062992" top="0.98425196850393704" bottom="0.98425196850393704" header="0.51181102362204722" footer="0.51181102362204722"/>
  <pageSetup paperSize="8" scale="6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M59"/>
  <sheetViews>
    <sheetView zoomScaleNormal="100" zoomScaleSheetLayoutView="80" workbookViewId="0">
      <selection activeCell="D11" sqref="D11"/>
    </sheetView>
  </sheetViews>
  <sheetFormatPr defaultColWidth="9" defaultRowHeight="15.75" outlineLevelRow="1" x14ac:dyDescent="0.25"/>
  <cols>
    <col min="1" max="1" width="9" style="427"/>
    <col min="2" max="2" width="44" style="427" bestFit="1" customWidth="1"/>
    <col min="3" max="3" width="11.5" style="427" hidden="1" customWidth="1"/>
    <col min="4" max="4" width="12.625" style="427" customWidth="1"/>
    <col min="5" max="5" width="13.75" style="427" customWidth="1"/>
    <col min="6" max="6" width="12.5" style="427" customWidth="1"/>
    <col min="7" max="7" width="12.875" style="427" customWidth="1"/>
    <col min="8" max="8" width="13.125" style="427" customWidth="1"/>
    <col min="9" max="9" width="13.25" style="427" customWidth="1"/>
    <col min="10" max="10" width="9.625" style="427" customWidth="1"/>
    <col min="11" max="16384" width="9" style="427"/>
  </cols>
  <sheetData>
    <row r="1" spans="1:9" outlineLevel="1" x14ac:dyDescent="0.25"/>
    <row r="2" spans="1:9" outlineLevel="1" x14ac:dyDescent="0.25">
      <c r="I2" s="428" t="s">
        <v>560</v>
      </c>
    </row>
    <row r="3" spans="1:9" outlineLevel="1" x14ac:dyDescent="0.25">
      <c r="I3" s="428" t="s">
        <v>297</v>
      </c>
    </row>
    <row r="4" spans="1:9" outlineLevel="1" x14ac:dyDescent="0.25">
      <c r="I4" s="428" t="s">
        <v>719</v>
      </c>
    </row>
    <row r="6" spans="1:9" s="578" customFormat="1" x14ac:dyDescent="0.25">
      <c r="A6" s="710" t="s">
        <v>315</v>
      </c>
      <c r="B6" s="710"/>
      <c r="C6" s="710"/>
      <c r="D6" s="710"/>
      <c r="E6" s="710"/>
      <c r="F6" s="710"/>
      <c r="G6" s="710"/>
      <c r="H6" s="710"/>
      <c r="I6" s="710"/>
    </row>
    <row r="7" spans="1:9" s="578" customFormat="1" x14ac:dyDescent="0.25">
      <c r="A7" s="425"/>
      <c r="B7" s="425"/>
      <c r="C7" s="425"/>
      <c r="D7" s="425"/>
      <c r="E7" s="425"/>
      <c r="F7" s="425"/>
      <c r="G7" s="425"/>
      <c r="H7" s="425"/>
      <c r="I7" s="425"/>
    </row>
    <row r="8" spans="1:9" outlineLevel="1" x14ac:dyDescent="0.25">
      <c r="I8" s="431"/>
    </row>
    <row r="9" spans="1:9" outlineLevel="1" x14ac:dyDescent="0.25">
      <c r="I9" s="431" t="str">
        <f>'приложение 4.3'!I8</f>
        <v>Генеральный директор</v>
      </c>
    </row>
    <row r="10" spans="1:9" outlineLevel="1" x14ac:dyDescent="0.25">
      <c r="I10" s="431" t="s">
        <v>735</v>
      </c>
    </row>
    <row r="11" spans="1:9" outlineLevel="1" x14ac:dyDescent="0.25">
      <c r="I11" s="432"/>
    </row>
    <row r="12" spans="1:9" outlineLevel="1" x14ac:dyDescent="0.25">
      <c r="I12" s="431" t="str">
        <f>'приложение 4.3'!I11</f>
        <v>__________________(И.В. Маковский)</v>
      </c>
    </row>
    <row r="13" spans="1:9" outlineLevel="1" x14ac:dyDescent="0.25">
      <c r="I13" s="431" t="s">
        <v>738</v>
      </c>
    </row>
    <row r="14" spans="1:9" outlineLevel="1" x14ac:dyDescent="0.25">
      <c r="A14" s="16"/>
      <c r="I14" s="433" t="s">
        <v>302</v>
      </c>
    </row>
    <row r="15" spans="1:9" outlineLevel="1" x14ac:dyDescent="0.25">
      <c r="A15" s="16"/>
      <c r="I15" s="433"/>
    </row>
    <row r="16" spans="1:9" outlineLevel="1" x14ac:dyDescent="0.25">
      <c r="A16" s="16"/>
      <c r="I16" s="433"/>
    </row>
    <row r="17" spans="1:9" ht="16.5" outlineLevel="1" thickBot="1" x14ac:dyDescent="0.3">
      <c r="A17" s="16"/>
      <c r="I17" s="433"/>
    </row>
    <row r="18" spans="1:9" ht="48" customHeight="1" thickBot="1" x14ac:dyDescent="0.3">
      <c r="A18" s="579" t="s">
        <v>16</v>
      </c>
      <c r="B18" s="580" t="s">
        <v>17</v>
      </c>
      <c r="C18" s="581" t="s">
        <v>721</v>
      </c>
      <c r="D18" s="581" t="s">
        <v>722</v>
      </c>
      <c r="E18" s="581" t="s">
        <v>723</v>
      </c>
      <c r="F18" s="581" t="s">
        <v>724</v>
      </c>
      <c r="G18" s="581" t="s">
        <v>725</v>
      </c>
      <c r="H18" s="582" t="s">
        <v>726</v>
      </c>
      <c r="I18" s="579" t="s">
        <v>47</v>
      </c>
    </row>
    <row r="19" spans="1:9" x14ac:dyDescent="0.25">
      <c r="A19" s="583">
        <v>1</v>
      </c>
      <c r="B19" s="584" t="s">
        <v>27</v>
      </c>
      <c r="C19" s="585">
        <v>318.72399999999999</v>
      </c>
      <c r="D19" s="585">
        <f>D27+D20+D31+D32+D34</f>
        <v>394.68413183046999</v>
      </c>
      <c r="E19" s="585">
        <f t="shared" ref="E19:H19" si="0">E27+E20+E31+E32+E34</f>
        <v>1003.854</v>
      </c>
      <c r="F19" s="585">
        <f t="shared" si="0"/>
        <v>519.12649999999996</v>
      </c>
      <c r="G19" s="585">
        <f t="shared" si="0"/>
        <v>70.930000000000007</v>
      </c>
      <c r="H19" s="585">
        <f t="shared" si="0"/>
        <v>670.74900000000002</v>
      </c>
      <c r="I19" s="585">
        <f>I27+I20+I31+I32+I34</f>
        <v>2659.3436318304703</v>
      </c>
    </row>
    <row r="20" spans="1:9" x14ac:dyDescent="0.25">
      <c r="A20" s="586" t="s">
        <v>3</v>
      </c>
      <c r="B20" s="587" t="s">
        <v>28</v>
      </c>
      <c r="C20" s="588">
        <v>0</v>
      </c>
      <c r="D20" s="588">
        <v>0</v>
      </c>
      <c r="E20" s="588">
        <v>0</v>
      </c>
      <c r="F20" s="588">
        <v>0</v>
      </c>
      <c r="G20" s="588">
        <v>0</v>
      </c>
      <c r="H20" s="588">
        <v>0</v>
      </c>
      <c r="I20" s="588">
        <v>0</v>
      </c>
    </row>
    <row r="21" spans="1:9" x14ac:dyDescent="0.25">
      <c r="A21" s="586" t="s">
        <v>29</v>
      </c>
      <c r="B21" s="587" t="s">
        <v>52</v>
      </c>
      <c r="C21" s="588">
        <v>0</v>
      </c>
      <c r="D21" s="588">
        <v>0</v>
      </c>
      <c r="E21" s="588">
        <v>0</v>
      </c>
      <c r="F21" s="588">
        <v>0</v>
      </c>
      <c r="G21" s="588">
        <v>0</v>
      </c>
      <c r="H21" s="588">
        <v>0</v>
      </c>
      <c r="I21" s="588">
        <v>0</v>
      </c>
    </row>
    <row r="22" spans="1:9" x14ac:dyDescent="0.25">
      <c r="A22" s="586" t="s">
        <v>45</v>
      </c>
      <c r="B22" s="587" t="s">
        <v>53</v>
      </c>
      <c r="C22" s="588"/>
      <c r="D22" s="588"/>
      <c r="E22" s="588"/>
      <c r="F22" s="588"/>
      <c r="G22" s="588"/>
      <c r="H22" s="588"/>
      <c r="I22" s="588"/>
    </row>
    <row r="23" spans="1:9" ht="31.5" x14ac:dyDescent="0.25">
      <c r="A23" s="586" t="s">
        <v>49</v>
      </c>
      <c r="B23" s="587" t="s">
        <v>114</v>
      </c>
      <c r="C23" s="588"/>
      <c r="D23" s="588"/>
      <c r="E23" s="588"/>
      <c r="F23" s="588"/>
      <c r="G23" s="588"/>
      <c r="H23" s="588"/>
      <c r="I23" s="588"/>
    </row>
    <row r="24" spans="1:9" ht="31.5" x14ac:dyDescent="0.25">
      <c r="A24" s="586" t="s">
        <v>50</v>
      </c>
      <c r="B24" s="587" t="s">
        <v>115</v>
      </c>
      <c r="C24" s="588"/>
      <c r="D24" s="588"/>
      <c r="E24" s="588"/>
      <c r="F24" s="588"/>
      <c r="G24" s="588"/>
      <c r="H24" s="588"/>
      <c r="I24" s="588"/>
    </row>
    <row r="25" spans="1:9" ht="31.5" x14ac:dyDescent="0.25">
      <c r="A25" s="586" t="s">
        <v>51</v>
      </c>
      <c r="B25" s="587" t="s">
        <v>116</v>
      </c>
      <c r="C25" s="588"/>
      <c r="D25" s="588"/>
      <c r="E25" s="588"/>
      <c r="F25" s="588"/>
      <c r="G25" s="588"/>
      <c r="H25" s="588"/>
      <c r="I25" s="588"/>
    </row>
    <row r="26" spans="1:9" x14ac:dyDescent="0.25">
      <c r="A26" s="586" t="s">
        <v>347</v>
      </c>
      <c r="B26" s="587" t="s">
        <v>331</v>
      </c>
      <c r="C26" s="588"/>
      <c r="D26" s="588"/>
      <c r="E26" s="588"/>
      <c r="F26" s="588"/>
      <c r="G26" s="588"/>
      <c r="H26" s="588"/>
      <c r="I26" s="588"/>
    </row>
    <row r="27" spans="1:9" x14ac:dyDescent="0.25">
      <c r="A27" s="586" t="s">
        <v>4</v>
      </c>
      <c r="B27" s="587" t="s">
        <v>30</v>
      </c>
      <c r="C27" s="588">
        <v>184.351</v>
      </c>
      <c r="D27" s="588">
        <f>'[1]Чистая модель под План'!X$77/1000</f>
        <v>248.00583183047002</v>
      </c>
      <c r="E27" s="588">
        <f>'[1]Чистая модель под План'!Y$77/1000</f>
        <v>494.38600000000002</v>
      </c>
      <c r="F27" s="588">
        <f>'[1]Чистая модель под План'!Z$77/1000</f>
        <v>343.38209999999998</v>
      </c>
      <c r="G27" s="588">
        <f>'[1]Чистая модель под План'!AA$77/1000</f>
        <v>15.11</v>
      </c>
      <c r="H27" s="588">
        <f>'[1]Чистая модель под План'!AB$77/1000</f>
        <v>523.43100000000004</v>
      </c>
      <c r="I27" s="588">
        <f>H27+G27+F27+E27+D27</f>
        <v>1624.31493183047</v>
      </c>
    </row>
    <row r="28" spans="1:9" x14ac:dyDescent="0.25">
      <c r="A28" s="586" t="s">
        <v>332</v>
      </c>
      <c r="B28" s="587" t="s">
        <v>335</v>
      </c>
      <c r="C28" s="588">
        <v>184.351</v>
      </c>
      <c r="D28" s="588">
        <f>D27</f>
        <v>248.00583183047002</v>
      </c>
      <c r="E28" s="588">
        <f>E27-E30</f>
        <v>494.38600000000002</v>
      </c>
      <c r="F28" s="588">
        <f t="shared" ref="F28:H28" si="1">F27</f>
        <v>343.38209999999998</v>
      </c>
      <c r="G28" s="588">
        <f t="shared" si="1"/>
        <v>15.11</v>
      </c>
      <c r="H28" s="588">
        <f t="shared" si="1"/>
        <v>523.43100000000004</v>
      </c>
      <c r="I28" s="588">
        <f t="shared" ref="I28:I42" si="2">H28+G28+F28+E28+D28</f>
        <v>1624.31493183047</v>
      </c>
    </row>
    <row r="29" spans="1:9" x14ac:dyDescent="0.25">
      <c r="A29" s="586" t="s">
        <v>333</v>
      </c>
      <c r="B29" s="587" t="s">
        <v>336</v>
      </c>
      <c r="C29" s="588"/>
      <c r="D29" s="588"/>
      <c r="E29" s="588"/>
      <c r="F29" s="588"/>
      <c r="G29" s="588"/>
      <c r="H29" s="588"/>
      <c r="I29" s="588">
        <f t="shared" si="2"/>
        <v>0</v>
      </c>
    </row>
    <row r="30" spans="1:9" x14ac:dyDescent="0.25">
      <c r="A30" s="586" t="s">
        <v>334</v>
      </c>
      <c r="B30" s="587" t="s">
        <v>337</v>
      </c>
      <c r="C30" s="588"/>
      <c r="D30" s="588">
        <f>D27-D28</f>
        <v>0</v>
      </c>
      <c r="E30" s="588"/>
      <c r="F30" s="588">
        <f t="shared" ref="F30:H30" si="3">F27-F28</f>
        <v>0</v>
      </c>
      <c r="G30" s="588">
        <f t="shared" si="3"/>
        <v>0</v>
      </c>
      <c r="H30" s="588">
        <f t="shared" si="3"/>
        <v>0</v>
      </c>
      <c r="I30" s="588">
        <f t="shared" si="2"/>
        <v>0</v>
      </c>
    </row>
    <row r="31" spans="1:9" x14ac:dyDescent="0.25">
      <c r="A31" s="586" t="s">
        <v>15</v>
      </c>
      <c r="B31" s="587" t="s">
        <v>31</v>
      </c>
      <c r="C31" s="588">
        <v>134.37299999999999</v>
      </c>
      <c r="D31" s="588">
        <f>'[1]Чистая модель под План'!X$79/1000</f>
        <v>146.67829999999998</v>
      </c>
      <c r="E31" s="588">
        <f>'[1]Чистая модель под План'!Y$79/1000</f>
        <v>509.46800000000002</v>
      </c>
      <c r="F31" s="588">
        <f>'[1]Чистая модель под План'!Z$79/1000</f>
        <v>175.74439999999998</v>
      </c>
      <c r="G31" s="588">
        <f>'[1]Чистая модель под План'!AA$79/1000</f>
        <v>55.82</v>
      </c>
      <c r="H31" s="588">
        <f>'[1]Чистая модель под План'!AB$79/1000</f>
        <v>147.31800000000001</v>
      </c>
      <c r="I31" s="588">
        <f t="shared" si="2"/>
        <v>1035.0287000000001</v>
      </c>
    </row>
    <row r="32" spans="1:9" x14ac:dyDescent="0.25">
      <c r="A32" s="586" t="s">
        <v>32</v>
      </c>
      <c r="B32" s="587" t="s">
        <v>33</v>
      </c>
      <c r="C32" s="588"/>
      <c r="D32" s="588"/>
      <c r="E32" s="588"/>
      <c r="F32" s="588"/>
      <c r="G32" s="588"/>
      <c r="H32" s="588"/>
      <c r="I32" s="588">
        <f t="shared" si="2"/>
        <v>0</v>
      </c>
    </row>
    <row r="33" spans="1:13" x14ac:dyDescent="0.25">
      <c r="A33" s="586" t="s">
        <v>34</v>
      </c>
      <c r="B33" s="587" t="s">
        <v>117</v>
      </c>
      <c r="C33" s="588"/>
      <c r="D33" s="588"/>
      <c r="E33" s="588"/>
      <c r="F33" s="588"/>
      <c r="G33" s="588"/>
      <c r="H33" s="588"/>
      <c r="I33" s="588">
        <f t="shared" si="2"/>
        <v>0</v>
      </c>
    </row>
    <row r="34" spans="1:13" x14ac:dyDescent="0.25">
      <c r="A34" s="586" t="s">
        <v>215</v>
      </c>
      <c r="B34" s="587" t="s">
        <v>343</v>
      </c>
      <c r="C34" s="588"/>
      <c r="D34" s="588"/>
      <c r="E34" s="588"/>
      <c r="F34" s="588"/>
      <c r="G34" s="588"/>
      <c r="H34" s="588"/>
      <c r="I34" s="588">
        <f t="shared" si="2"/>
        <v>0</v>
      </c>
    </row>
    <row r="35" spans="1:13" x14ac:dyDescent="0.25">
      <c r="A35" s="586" t="s">
        <v>5</v>
      </c>
      <c r="B35" s="587" t="s">
        <v>118</v>
      </c>
      <c r="C35" s="589">
        <v>562.16600000000005</v>
      </c>
      <c r="D35" s="589">
        <f>SUM(D36:D42)</f>
        <v>2319.1525092561951</v>
      </c>
      <c r="E35" s="589">
        <f t="shared" ref="E35:H35" si="4">SUM(E36:E42)</f>
        <v>2623.9720000000002</v>
      </c>
      <c r="F35" s="589">
        <f t="shared" si="4"/>
        <v>632.976</v>
      </c>
      <c r="G35" s="589">
        <f t="shared" si="4"/>
        <v>295</v>
      </c>
      <c r="H35" s="589">
        <f t="shared" si="4"/>
        <v>295</v>
      </c>
      <c r="I35" s="589">
        <f>SUM(I36:I42)</f>
        <v>6166.1005092561954</v>
      </c>
    </row>
    <row r="36" spans="1:13" x14ac:dyDescent="0.25">
      <c r="A36" s="586" t="s">
        <v>6</v>
      </c>
      <c r="B36" s="587" t="s">
        <v>123</v>
      </c>
      <c r="C36" s="588"/>
      <c r="D36" s="588">
        <v>0</v>
      </c>
      <c r="E36" s="588">
        <v>0</v>
      </c>
      <c r="F36" s="588">
        <v>0</v>
      </c>
      <c r="G36" s="588">
        <v>0</v>
      </c>
      <c r="H36" s="588">
        <v>0</v>
      </c>
      <c r="I36" s="588">
        <f t="shared" si="2"/>
        <v>0</v>
      </c>
    </row>
    <row r="37" spans="1:13" x14ac:dyDescent="0.25">
      <c r="A37" s="586" t="s">
        <v>7</v>
      </c>
      <c r="B37" s="587" t="s">
        <v>119</v>
      </c>
      <c r="C37" s="588"/>
      <c r="D37" s="588"/>
      <c r="E37" s="588"/>
      <c r="F37" s="588"/>
      <c r="G37" s="588"/>
      <c r="H37" s="588"/>
      <c r="I37" s="588">
        <f t="shared" si="2"/>
        <v>0</v>
      </c>
    </row>
    <row r="38" spans="1:13" x14ac:dyDescent="0.25">
      <c r="A38" s="590" t="s">
        <v>8</v>
      </c>
      <c r="B38" s="587" t="s">
        <v>120</v>
      </c>
      <c r="C38" s="588"/>
      <c r="D38" s="588"/>
      <c r="E38" s="588"/>
      <c r="F38" s="588"/>
      <c r="G38" s="588"/>
      <c r="H38" s="588"/>
      <c r="I38" s="588">
        <f t="shared" si="2"/>
        <v>0</v>
      </c>
    </row>
    <row r="39" spans="1:13" x14ac:dyDescent="0.25">
      <c r="A39" s="590" t="s">
        <v>9</v>
      </c>
      <c r="B39" s="587" t="s">
        <v>35</v>
      </c>
      <c r="C39" s="588"/>
      <c r="D39" s="588">
        <f>'[1]Чистая модель под План'!X$81/1000</f>
        <v>1752.2809999999999</v>
      </c>
      <c r="E39" s="588">
        <f>'[1]Чистая модель под План'!Y$81/1000</f>
        <v>287.98</v>
      </c>
      <c r="F39" s="588">
        <f>'[6]Чистая модель под План'!Y$81/1000</f>
        <v>0</v>
      </c>
      <c r="G39" s="588">
        <f>'[6]Чистая модель под План'!Z$81/1000</f>
        <v>0</v>
      </c>
      <c r="H39" s="588">
        <f>'[6]Чистая модель под План'!AA$81/1000</f>
        <v>0</v>
      </c>
      <c r="I39" s="588">
        <f t="shared" si="2"/>
        <v>2040.261</v>
      </c>
      <c r="M39" s="575"/>
    </row>
    <row r="40" spans="1:13" x14ac:dyDescent="0.25">
      <c r="A40" s="586" t="s">
        <v>55</v>
      </c>
      <c r="B40" s="587" t="s">
        <v>48</v>
      </c>
      <c r="C40" s="588"/>
      <c r="D40" s="588"/>
      <c r="E40" s="588"/>
      <c r="F40" s="588"/>
      <c r="G40" s="588"/>
      <c r="H40" s="588"/>
      <c r="I40" s="588">
        <f t="shared" si="2"/>
        <v>0</v>
      </c>
    </row>
    <row r="41" spans="1:13" x14ac:dyDescent="0.25">
      <c r="A41" s="591" t="s">
        <v>110</v>
      </c>
      <c r="B41" s="592" t="s">
        <v>339</v>
      </c>
      <c r="C41" s="588"/>
      <c r="D41" s="588"/>
      <c r="E41" s="588"/>
      <c r="F41" s="588"/>
      <c r="G41" s="588"/>
      <c r="H41" s="588"/>
      <c r="I41" s="588">
        <f t="shared" si="2"/>
        <v>0</v>
      </c>
    </row>
    <row r="42" spans="1:13" ht="16.5" thickBot="1" x14ac:dyDescent="0.3">
      <c r="A42" s="591" t="s">
        <v>338</v>
      </c>
      <c r="B42" s="593" t="s">
        <v>36</v>
      </c>
      <c r="C42" s="594">
        <v>562.16600000000005</v>
      </c>
      <c r="D42" s="594">
        <f>'[1]Чистая модель под План'!X$75/1000</f>
        <v>566.8715092561954</v>
      </c>
      <c r="E42" s="594">
        <f>'[1]Чистая модель под План'!Y$75/1000</f>
        <v>2335.9920000000002</v>
      </c>
      <c r="F42" s="594">
        <f>'[1]Чистая модель под План'!Z$75/1000</f>
        <v>632.976</v>
      </c>
      <c r="G42" s="594">
        <f>'[1]Чистая модель под План'!AA$75/1000</f>
        <v>295</v>
      </c>
      <c r="H42" s="594">
        <f>'[1]Чистая модель под План'!AB$75/1000</f>
        <v>295</v>
      </c>
      <c r="I42" s="588">
        <f t="shared" si="2"/>
        <v>4125.8395092561959</v>
      </c>
    </row>
    <row r="43" spans="1:13" ht="16.5" customHeight="1" x14ac:dyDescent="0.25">
      <c r="A43" s="595"/>
      <c r="B43" s="596" t="s">
        <v>26</v>
      </c>
      <c r="C43" s="597">
        <v>880.8900000000001</v>
      </c>
      <c r="D43" s="597">
        <f>D19+D35</f>
        <v>2713.8366410866652</v>
      </c>
      <c r="E43" s="597">
        <f t="shared" ref="E43:H43" si="5">E19+E35</f>
        <v>3627.826</v>
      </c>
      <c r="F43" s="597">
        <f t="shared" si="5"/>
        <v>1152.1025</v>
      </c>
      <c r="G43" s="597">
        <f t="shared" si="5"/>
        <v>365.93</v>
      </c>
      <c r="H43" s="597">
        <f t="shared" si="5"/>
        <v>965.74900000000002</v>
      </c>
      <c r="I43" s="597">
        <f>I19+I35</f>
        <v>8825.4441410866657</v>
      </c>
    </row>
    <row r="44" spans="1:13" ht="16.5" customHeight="1" x14ac:dyDescent="0.25">
      <c r="A44" s="598"/>
      <c r="B44" s="599" t="s">
        <v>325</v>
      </c>
      <c r="C44" s="600"/>
      <c r="D44" s="588"/>
      <c r="E44" s="588"/>
      <c r="F44" s="588"/>
      <c r="G44" s="588"/>
      <c r="H44" s="588"/>
      <c r="I44" s="588"/>
    </row>
    <row r="45" spans="1:13" ht="16.5" customHeight="1" x14ac:dyDescent="0.25">
      <c r="A45" s="598"/>
      <c r="B45" s="601" t="s">
        <v>326</v>
      </c>
      <c r="C45" s="600"/>
      <c r="D45" s="588"/>
      <c r="E45" s="588"/>
      <c r="F45" s="588"/>
      <c r="G45" s="588"/>
      <c r="H45" s="588"/>
      <c r="I45" s="588"/>
    </row>
    <row r="46" spans="1:13" ht="16.5" customHeight="1" thickBot="1" x14ac:dyDescent="0.3">
      <c r="A46" s="602"/>
      <c r="B46" s="603" t="s">
        <v>327</v>
      </c>
      <c r="C46" s="604"/>
      <c r="D46" s="594"/>
      <c r="E46" s="594"/>
      <c r="F46" s="594"/>
      <c r="G46" s="594"/>
      <c r="H46" s="594"/>
      <c r="I46" s="594"/>
    </row>
    <row r="47" spans="1:13" ht="30.6" hidden="1" customHeight="1" x14ac:dyDescent="0.25">
      <c r="A47" s="717"/>
      <c r="B47" s="717"/>
      <c r="C47" s="717"/>
      <c r="D47" s="717"/>
      <c r="E47" s="717"/>
      <c r="F47" s="717"/>
      <c r="G47" s="717"/>
      <c r="H47" s="717"/>
      <c r="I47" s="717"/>
      <c r="J47" s="575"/>
      <c r="K47" s="575"/>
      <c r="L47" s="575"/>
      <c r="M47" s="575"/>
    </row>
    <row r="48" spans="1:13" ht="30.6" hidden="1" customHeight="1" x14ac:dyDescent="0.25">
      <c r="A48" s="717"/>
      <c r="B48" s="717"/>
      <c r="C48" s="717"/>
      <c r="D48" s="717"/>
      <c r="E48" s="717"/>
      <c r="F48" s="717"/>
      <c r="G48" s="717"/>
      <c r="H48" s="717"/>
      <c r="I48" s="717"/>
    </row>
    <row r="49" spans="1:10" x14ac:dyDescent="0.25">
      <c r="A49" s="605"/>
      <c r="B49" s="543"/>
      <c r="F49" s="606"/>
    </row>
    <row r="50" spans="1:10" x14ac:dyDescent="0.25">
      <c r="A50" s="605"/>
      <c r="B50" s="543"/>
      <c r="D50" s="606">
        <f>D43-'[1]Чистая модель под План'!X$70/1000</f>
        <v>0</v>
      </c>
      <c r="E50" s="606">
        <f>E43-'[1]Чистая модель под План'!Y$70/1000</f>
        <v>0</v>
      </c>
      <c r="F50" s="606">
        <f>F43-'[1]Чистая модель под План'!Z$70/1000</f>
        <v>0</v>
      </c>
      <c r="G50" s="606">
        <f>G43-'[1]Чистая модель под План'!AA$70/1000</f>
        <v>0</v>
      </c>
      <c r="H50" s="606">
        <f>H43-'[1]Чистая модель под План'!AB$70/1000</f>
        <v>0</v>
      </c>
    </row>
    <row r="51" spans="1:10" x14ac:dyDescent="0.25">
      <c r="A51" s="605"/>
      <c r="B51" s="543"/>
    </row>
    <row r="52" spans="1:10" ht="18.75" customHeight="1" x14ac:dyDescent="0.3">
      <c r="A52" s="541"/>
      <c r="B52" s="536"/>
      <c r="C52" s="536"/>
      <c r="D52" s="542"/>
      <c r="E52" s="542"/>
      <c r="F52" s="542"/>
      <c r="G52" s="718"/>
      <c r="H52" s="718"/>
      <c r="I52" s="718"/>
      <c r="J52" s="543"/>
    </row>
    <row r="53" spans="1:10" x14ac:dyDescent="0.25">
      <c r="A53" s="605"/>
      <c r="C53" s="534"/>
      <c r="D53" s="534"/>
      <c r="E53" s="534"/>
      <c r="F53" s="534"/>
      <c r="G53" s="534"/>
      <c r="H53" s="534"/>
    </row>
    <row r="54" spans="1:10" x14ac:dyDescent="0.25">
      <c r="A54" s="29"/>
      <c r="B54" s="29"/>
      <c r="C54" s="29"/>
      <c r="D54" s="607"/>
      <c r="E54" s="607"/>
      <c r="F54" s="607"/>
      <c r="G54" s="607"/>
      <c r="H54" s="607"/>
      <c r="I54" s="29"/>
    </row>
    <row r="55" spans="1:10" hidden="1" x14ac:dyDescent="0.25">
      <c r="A55" s="605"/>
      <c r="C55" s="534">
        <v>335.25600000000003</v>
      </c>
      <c r="D55" s="534">
        <v>1196.9010000000001</v>
      </c>
      <c r="E55" s="534">
        <v>2550.377</v>
      </c>
      <c r="F55" s="534">
        <v>2716.8870000000002</v>
      </c>
      <c r="G55" s="534">
        <v>2309.3850000000002</v>
      </c>
      <c r="H55" s="534">
        <v>2248.4949999999999</v>
      </c>
    </row>
    <row r="56" spans="1:10" x14ac:dyDescent="0.25">
      <c r="A56" s="577"/>
      <c r="B56" s="577"/>
      <c r="C56" s="608"/>
      <c r="D56" s="608"/>
      <c r="E56" s="608"/>
      <c r="F56" s="608"/>
      <c r="G56" s="608"/>
      <c r="H56" s="608"/>
      <c r="I56" s="609"/>
    </row>
    <row r="57" spans="1:10" x14ac:dyDescent="0.25">
      <c r="A57" s="577"/>
      <c r="B57" s="577"/>
      <c r="C57" s="610"/>
      <c r="D57" s="610"/>
      <c r="E57" s="610"/>
      <c r="F57" s="610"/>
      <c r="G57" s="610"/>
      <c r="H57" s="610"/>
    </row>
    <row r="58" spans="1:10" x14ac:dyDescent="0.25">
      <c r="A58" s="560"/>
      <c r="C58" s="575"/>
      <c r="D58" s="575"/>
      <c r="E58" s="575"/>
      <c r="F58" s="575"/>
      <c r="G58" s="575"/>
      <c r="H58" s="575"/>
    </row>
    <row r="59" spans="1:10" x14ac:dyDescent="0.25">
      <c r="D59" s="575"/>
      <c r="E59" s="575"/>
      <c r="F59" s="575"/>
      <c r="G59" s="575"/>
      <c r="H59" s="575"/>
    </row>
  </sheetData>
  <mergeCells count="4">
    <mergeCell ref="A47:I47"/>
    <mergeCell ref="A6:I6"/>
    <mergeCell ref="A48:I48"/>
    <mergeCell ref="G52:I52"/>
  </mergeCells>
  <phoneticPr fontId="4" type="noConversion"/>
  <pageMargins left="0.75" right="0.4" top="0.65" bottom="1" header="0.5" footer="0.5"/>
  <pageSetup paperSize="9" scale="59" orientation="portrait" r:id="rId1"/>
  <headerFooter alignWithMargins="0"/>
  <rowBreaks count="1" manualBreakCount="1">
    <brk id="51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9"/>
  <sheetViews>
    <sheetView zoomScaleNormal="100" zoomScaleSheetLayoutView="70" workbookViewId="0">
      <selection activeCell="B11" sqref="B11"/>
    </sheetView>
  </sheetViews>
  <sheetFormatPr defaultColWidth="9" defaultRowHeight="15.75" outlineLevelRow="1" x14ac:dyDescent="0.25"/>
  <cols>
    <col min="1" max="1" width="4" style="427" bestFit="1" customWidth="1"/>
    <col min="2" max="2" width="42.375" style="427" customWidth="1"/>
    <col min="3" max="3" width="14.375" style="427" hidden="1" customWidth="1"/>
    <col min="4" max="9" width="14.375" style="427" customWidth="1"/>
    <col min="10" max="16384" width="9" style="427"/>
  </cols>
  <sheetData>
    <row r="1" spans="2:9" ht="16.5" customHeight="1" outlineLevel="1" x14ac:dyDescent="0.25">
      <c r="I1" s="547" t="s">
        <v>669</v>
      </c>
    </row>
    <row r="2" spans="2:9" ht="16.5" customHeight="1" outlineLevel="1" x14ac:dyDescent="0.25">
      <c r="I2" s="547" t="s">
        <v>297</v>
      </c>
    </row>
    <row r="3" spans="2:9" ht="16.5" customHeight="1" outlineLevel="1" x14ac:dyDescent="0.25">
      <c r="I3" s="428" t="s">
        <v>719</v>
      </c>
    </row>
    <row r="4" spans="2:9" ht="16.5" customHeight="1" outlineLevel="1" x14ac:dyDescent="0.25">
      <c r="I4" s="547"/>
    </row>
    <row r="5" spans="2:9" ht="48.75" customHeight="1" x14ac:dyDescent="0.25">
      <c r="B5" s="719" t="s">
        <v>729</v>
      </c>
      <c r="C5" s="719"/>
      <c r="D5" s="719"/>
      <c r="E5" s="720"/>
      <c r="F5" s="720"/>
      <c r="G5" s="720"/>
      <c r="H5" s="720"/>
      <c r="I5" s="720"/>
    </row>
    <row r="6" spans="2:9" ht="16.5" customHeight="1" x14ac:dyDescent="0.25">
      <c r="B6" s="548"/>
      <c r="C6" s="548"/>
      <c r="D6" s="548"/>
      <c r="E6" s="549"/>
      <c r="F6" s="549"/>
      <c r="G6" s="549"/>
      <c r="H6" s="549"/>
      <c r="I6" s="549"/>
    </row>
    <row r="7" spans="2:9" ht="16.5" customHeight="1" outlineLevel="1" x14ac:dyDescent="0.25">
      <c r="B7" s="548"/>
      <c r="C7" s="548"/>
      <c r="D7" s="548"/>
      <c r="E7" s="549"/>
      <c r="F7" s="549"/>
      <c r="G7" s="549"/>
      <c r="H7" s="549"/>
      <c r="I7" s="431"/>
    </row>
    <row r="8" spans="2:9" ht="16.5" customHeight="1" outlineLevel="1" x14ac:dyDescent="0.25">
      <c r="B8" s="548"/>
      <c r="C8" s="548"/>
      <c r="D8" s="548"/>
      <c r="E8" s="549"/>
      <c r="F8" s="549"/>
      <c r="G8" s="549"/>
      <c r="H8" s="549"/>
      <c r="I8" s="431" t="s">
        <v>730</v>
      </c>
    </row>
    <row r="9" spans="2:9" ht="16.5" customHeight="1" outlineLevel="1" x14ac:dyDescent="0.25">
      <c r="B9" s="548"/>
      <c r="C9" s="548"/>
      <c r="D9" s="548"/>
      <c r="E9" s="549"/>
      <c r="F9" s="549"/>
      <c r="G9" s="549"/>
      <c r="H9" s="549"/>
      <c r="I9" s="431" t="s">
        <v>735</v>
      </c>
    </row>
    <row r="10" spans="2:9" ht="16.5" customHeight="1" outlineLevel="1" x14ac:dyDescent="0.25">
      <c r="B10" s="548"/>
      <c r="C10" s="548"/>
      <c r="D10" s="548"/>
      <c r="E10" s="549"/>
      <c r="F10" s="549"/>
      <c r="G10" s="549"/>
      <c r="H10" s="549"/>
      <c r="I10" s="432"/>
    </row>
    <row r="11" spans="2:9" ht="16.5" customHeight="1" outlineLevel="1" x14ac:dyDescent="0.25">
      <c r="B11" s="548"/>
      <c r="C11" s="548"/>
      <c r="D11" s="548"/>
      <c r="E11" s="549"/>
      <c r="F11" s="549"/>
      <c r="G11" s="549"/>
      <c r="H11" s="549"/>
      <c r="I11" s="431" t="s">
        <v>731</v>
      </c>
    </row>
    <row r="12" spans="2:9" ht="16.5" customHeight="1" outlineLevel="1" x14ac:dyDescent="0.25">
      <c r="B12" s="548"/>
      <c r="C12" s="548"/>
      <c r="D12" s="548"/>
      <c r="E12" s="549"/>
      <c r="F12" s="549"/>
      <c r="G12" s="549"/>
      <c r="H12" s="549"/>
      <c r="I12" s="431" t="s">
        <v>738</v>
      </c>
    </row>
    <row r="13" spans="2:9" outlineLevel="1" x14ac:dyDescent="0.25">
      <c r="I13" s="433" t="s">
        <v>302</v>
      </c>
    </row>
    <row r="14" spans="2:9" x14ac:dyDescent="0.25">
      <c r="I14" s="433"/>
    </row>
    <row r="15" spans="2:9" x14ac:dyDescent="0.25">
      <c r="I15" s="433"/>
    </row>
    <row r="16" spans="2:9" x14ac:dyDescent="0.25">
      <c r="I16" s="433"/>
    </row>
    <row r="17" spans="2:9" x14ac:dyDescent="0.25">
      <c r="B17" s="550"/>
      <c r="C17" s="551" t="s">
        <v>706</v>
      </c>
      <c r="D17" s="551" t="s">
        <v>707</v>
      </c>
      <c r="E17" s="551" t="s">
        <v>709</v>
      </c>
      <c r="F17" s="551" t="s">
        <v>712</v>
      </c>
      <c r="G17" s="551" t="s">
        <v>720</v>
      </c>
      <c r="H17" s="551" t="s">
        <v>727</v>
      </c>
      <c r="I17" s="551" t="s">
        <v>47</v>
      </c>
    </row>
    <row r="18" spans="2:9" x14ac:dyDescent="0.25">
      <c r="B18" s="550" t="s">
        <v>455</v>
      </c>
      <c r="C18" s="552">
        <v>4767.1493030000001</v>
      </c>
      <c r="D18" s="553">
        <f>'приложение 4.1'!D22</f>
        <v>5195.8467889112344</v>
      </c>
      <c r="E18" s="553">
        <f>'приложение 4.1'!E22</f>
        <v>5273.0458156172999</v>
      </c>
      <c r="F18" s="553">
        <f>'приложение 4.1'!F22</f>
        <v>8168.4188075007114</v>
      </c>
      <c r="G18" s="553">
        <f>'приложение 4.1'!G22</f>
        <v>6052.12083193956</v>
      </c>
      <c r="H18" s="553">
        <f>'приложение 4.1'!H22</f>
        <v>6586.1703514384317</v>
      </c>
      <c r="I18" s="553">
        <f t="shared" ref="I18:I54" si="0">SUM(D18:H18)</f>
        <v>31275.602595407236</v>
      </c>
    </row>
    <row r="19" spans="2:9" x14ac:dyDescent="0.25">
      <c r="B19" s="554" t="s">
        <v>714</v>
      </c>
      <c r="C19" s="552">
        <v>4038.019933</v>
      </c>
      <c r="D19" s="553">
        <f>'приложение 4.1'!D24</f>
        <v>4439.7464250812345</v>
      </c>
      <c r="E19" s="553">
        <f>'приложение 4.1'!E24</f>
        <v>4888.5844428279997</v>
      </c>
      <c r="F19" s="553">
        <f>'приложение 4.1'!F24</f>
        <v>5386.4732957580009</v>
      </c>
      <c r="G19" s="553">
        <f>'приложение 4.1'!G24</f>
        <v>5727.5548344509998</v>
      </c>
      <c r="H19" s="553">
        <f>'приложение 4.1'!H24</f>
        <v>6255.5064584380007</v>
      </c>
      <c r="I19" s="553">
        <f t="shared" si="0"/>
        <v>26697.865456556236</v>
      </c>
    </row>
    <row r="20" spans="2:9" x14ac:dyDescent="0.25">
      <c r="B20" s="555" t="s">
        <v>713</v>
      </c>
      <c r="C20" s="552">
        <v>597.92836999999997</v>
      </c>
      <c r="D20" s="553">
        <f>D18-D19-D21</f>
        <v>660.15</v>
      </c>
      <c r="E20" s="553">
        <f t="shared" ref="E20:H20" si="1">E18-E19-E21</f>
        <v>282.27404000000018</v>
      </c>
      <c r="F20" s="553">
        <f t="shared" si="1"/>
        <v>2674.2795099999989</v>
      </c>
      <c r="G20" s="553">
        <f t="shared" si="1"/>
        <v>211.11999999999966</v>
      </c>
      <c r="H20" s="553">
        <f t="shared" si="1"/>
        <v>211.11999999999955</v>
      </c>
      <c r="I20" s="553">
        <f t="shared" si="0"/>
        <v>4038.9435499999986</v>
      </c>
    </row>
    <row r="21" spans="2:9" x14ac:dyDescent="0.25">
      <c r="B21" s="555" t="s">
        <v>638</v>
      </c>
      <c r="C21" s="552">
        <v>131.20100000000048</v>
      </c>
      <c r="D21" s="553">
        <f>'[1]Чистая модель под План'!X14/1000</f>
        <v>95.950363829999901</v>
      </c>
      <c r="E21" s="553">
        <f>'[1]Чистая модель под План'!Y14/1000</f>
        <v>102.1873327893</v>
      </c>
      <c r="F21" s="553">
        <f>'[1]Чистая модель под План'!Z14/1000</f>
        <v>107.6660017427115</v>
      </c>
      <c r="G21" s="553">
        <f>'[1]Чистая модель под План'!AA14/1000</f>
        <v>113.44599748856059</v>
      </c>
      <c r="H21" s="553">
        <f>'[1]Чистая модель под План'!AB14/1000</f>
        <v>119.54389300043147</v>
      </c>
      <c r="I21" s="553">
        <f t="shared" si="0"/>
        <v>538.79358885100351</v>
      </c>
    </row>
    <row r="22" spans="2:9" hidden="1" x14ac:dyDescent="0.25">
      <c r="B22" s="555"/>
      <c r="C22" s="552"/>
      <c r="D22" s="553"/>
      <c r="E22" s="556"/>
      <c r="F22" s="556"/>
      <c r="G22" s="556"/>
      <c r="H22" s="556"/>
      <c r="I22" s="553">
        <f t="shared" si="0"/>
        <v>0</v>
      </c>
    </row>
    <row r="23" spans="2:9" hidden="1" x14ac:dyDescent="0.25">
      <c r="B23" s="555"/>
      <c r="C23" s="552"/>
      <c r="D23" s="553"/>
      <c r="E23" s="556"/>
      <c r="F23" s="556"/>
      <c r="G23" s="556"/>
      <c r="H23" s="556"/>
      <c r="I23" s="553">
        <f t="shared" si="0"/>
        <v>0</v>
      </c>
    </row>
    <row r="24" spans="2:9" x14ac:dyDescent="0.25">
      <c r="B24" s="550" t="s">
        <v>639</v>
      </c>
      <c r="C24" s="552"/>
      <c r="D24" s="553"/>
      <c r="E24" s="556"/>
      <c r="F24" s="556"/>
      <c r="G24" s="556"/>
      <c r="H24" s="556"/>
      <c r="I24" s="553">
        <f t="shared" si="0"/>
        <v>0</v>
      </c>
    </row>
    <row r="25" spans="2:9" x14ac:dyDescent="0.25">
      <c r="B25" s="554" t="s">
        <v>640</v>
      </c>
      <c r="C25" s="552">
        <v>4011.0256838994187</v>
      </c>
      <c r="D25" s="553">
        <f>'приложение 4.1'!D26</f>
        <v>4396.255429060001</v>
      </c>
      <c r="E25" s="553">
        <f>'приложение 4.1'!E26</f>
        <v>4844.8243943695579</v>
      </c>
      <c r="F25" s="553">
        <f>'приложение 4.1'!F26</f>
        <v>5248.0282601678591</v>
      </c>
      <c r="G25" s="553">
        <f>'приложение 4.1'!G26</f>
        <v>5493.3270464109073</v>
      </c>
      <c r="H25" s="553">
        <f>'приложение 4.1'!H26</f>
        <v>5765.2506832069903</v>
      </c>
      <c r="I25" s="553">
        <f t="shared" si="0"/>
        <v>25747.685813215314</v>
      </c>
    </row>
    <row r="26" spans="2:9" x14ac:dyDescent="0.25">
      <c r="B26" s="554" t="s">
        <v>714</v>
      </c>
      <c r="C26" s="552">
        <v>3859.5831374999502</v>
      </c>
      <c r="D26" s="553">
        <f>'[1]Чистая модель под План'!X16/1000</f>
        <v>4242.4420149885818</v>
      </c>
      <c r="E26" s="553">
        <f>'[1]Чистая модель под План'!Y16/1000</f>
        <v>4681.0143943695575</v>
      </c>
      <c r="F26" s="553">
        <f>'[1]Чистая модель под План'!Z16/1000</f>
        <v>5075.2092601678596</v>
      </c>
      <c r="G26" s="553">
        <f>'[1]Чистая модель под План'!AA16/1000</f>
        <v>5311.0110464109075</v>
      </c>
      <c r="H26" s="553">
        <f>'[1]Чистая модель под План'!AB16/1000</f>
        <v>5574.9156832069903</v>
      </c>
      <c r="I26" s="553">
        <f t="shared" si="0"/>
        <v>24884.592399143894</v>
      </c>
    </row>
    <row r="27" spans="2:9" x14ac:dyDescent="0.25">
      <c r="B27" s="555" t="s">
        <v>713</v>
      </c>
      <c r="C27" s="552">
        <v>40.802</v>
      </c>
      <c r="D27" s="553">
        <f>'[1]Чистая модель под План'!X17/1000</f>
        <v>49.699996000000006</v>
      </c>
      <c r="E27" s="553">
        <f>'[1]Чистая модель под План'!Y17/1000</f>
        <v>52.930999999999997</v>
      </c>
      <c r="F27" s="553">
        <f>'[1]Чистая модель под План'!Z17/1000</f>
        <v>55.844999999999999</v>
      </c>
      <c r="G27" s="553">
        <f>'[1]Чистая модель под План'!AA17/1000</f>
        <v>58.914999999999999</v>
      </c>
      <c r="H27" s="553">
        <f>'[1]Чистая модель под План'!AB17/1000</f>
        <v>62.154000000000003</v>
      </c>
      <c r="I27" s="553">
        <f t="shared" si="0"/>
        <v>279.54499600000003</v>
      </c>
    </row>
    <row r="28" spans="2:9" x14ac:dyDescent="0.25">
      <c r="B28" s="555" t="s">
        <v>638</v>
      </c>
      <c r="C28" s="552">
        <v>110.64054639946849</v>
      </c>
      <c r="D28" s="553">
        <f>D25-D26-D27</f>
        <v>104.11341807141918</v>
      </c>
      <c r="E28" s="553">
        <f t="shared" ref="E28:H28" si="2">E25-E26-E27</f>
        <v>110.8790000000004</v>
      </c>
      <c r="F28" s="553">
        <f t="shared" si="2"/>
        <v>116.97399999999951</v>
      </c>
      <c r="G28" s="553">
        <f t="shared" si="2"/>
        <v>123.40099999999981</v>
      </c>
      <c r="H28" s="553">
        <f t="shared" si="2"/>
        <v>128.18100000000004</v>
      </c>
      <c r="I28" s="553">
        <f t="shared" si="0"/>
        <v>583.54841807141895</v>
      </c>
    </row>
    <row r="29" spans="2:9" hidden="1" x14ac:dyDescent="0.25">
      <c r="B29" s="554" t="s">
        <v>637</v>
      </c>
      <c r="C29" s="552"/>
      <c r="D29" s="553"/>
      <c r="E29" s="556"/>
      <c r="F29" s="556"/>
      <c r="G29" s="556"/>
      <c r="H29" s="556"/>
      <c r="I29" s="553">
        <f t="shared" si="0"/>
        <v>0</v>
      </c>
    </row>
    <row r="30" spans="2:9" hidden="1" x14ac:dyDescent="0.25">
      <c r="B30" s="554" t="s">
        <v>638</v>
      </c>
      <c r="C30" s="552"/>
      <c r="D30" s="553"/>
      <c r="E30" s="556"/>
      <c r="F30" s="556"/>
      <c r="G30" s="556"/>
      <c r="H30" s="556"/>
      <c r="I30" s="553">
        <f t="shared" si="0"/>
        <v>0</v>
      </c>
    </row>
    <row r="31" spans="2:9" x14ac:dyDescent="0.25">
      <c r="B31" s="554" t="s">
        <v>641</v>
      </c>
      <c r="C31" s="552"/>
      <c r="D31" s="553"/>
      <c r="E31" s="556"/>
      <c r="F31" s="556"/>
      <c r="G31" s="556"/>
      <c r="H31" s="556"/>
      <c r="I31" s="553">
        <f t="shared" si="0"/>
        <v>0</v>
      </c>
    </row>
    <row r="32" spans="2:9" x14ac:dyDescent="0.25">
      <c r="B32" s="550" t="s">
        <v>642</v>
      </c>
      <c r="C32" s="552">
        <v>756.12361910058144</v>
      </c>
      <c r="D32" s="553">
        <f>D18-D25</f>
        <v>799.59135985123339</v>
      </c>
      <c r="E32" s="553">
        <f t="shared" ref="E32:H32" si="3">E18-E25</f>
        <v>428.221421247742</v>
      </c>
      <c r="F32" s="553">
        <f t="shared" si="3"/>
        <v>2920.3905473328523</v>
      </c>
      <c r="G32" s="553">
        <f t="shared" si="3"/>
        <v>558.79378552865273</v>
      </c>
      <c r="H32" s="553">
        <f t="shared" si="3"/>
        <v>820.91966823144139</v>
      </c>
      <c r="I32" s="553">
        <f t="shared" si="0"/>
        <v>5527.9167821919218</v>
      </c>
    </row>
    <row r="33" spans="2:15" s="560" customFormat="1" x14ac:dyDescent="0.25">
      <c r="B33" s="557" t="s">
        <v>643</v>
      </c>
      <c r="C33" s="558">
        <v>244.62153100000006</v>
      </c>
      <c r="D33" s="559">
        <f>'приложение 4.1'!D46</f>
        <v>557.60163790904119</v>
      </c>
      <c r="E33" s="559">
        <f>'приложение 4.1'!E46</f>
        <v>473.77896800000002</v>
      </c>
      <c r="F33" s="559">
        <f>'приложение 4.1'!F46</f>
        <v>419.75206624000003</v>
      </c>
      <c r="G33" s="559">
        <f>'приложение 4.1'!G46</f>
        <v>374.93619488320002</v>
      </c>
      <c r="H33" s="559">
        <f>'приложение 4.1'!H46</f>
        <v>349.57215060177595</v>
      </c>
      <c r="I33" s="553">
        <f t="shared" si="0"/>
        <v>2175.6410176340169</v>
      </c>
    </row>
    <row r="34" spans="2:15" s="560" customFormat="1" x14ac:dyDescent="0.25">
      <c r="B34" s="557" t="s">
        <v>622</v>
      </c>
      <c r="C34" s="558">
        <v>488.661</v>
      </c>
      <c r="D34" s="559">
        <f>'приложение 4.1'!D48</f>
        <v>293.99599999999998</v>
      </c>
      <c r="E34" s="559">
        <f>'приложение 4.1'!E48</f>
        <v>290.31</v>
      </c>
      <c r="F34" s="559">
        <f>'приложение 4.1'!F48</f>
        <v>291.52800000000002</v>
      </c>
      <c r="G34" s="559">
        <f>'приложение 4.1'!G48</f>
        <v>295.108</v>
      </c>
      <c r="H34" s="559">
        <f>'приложение 4.1'!H48</f>
        <v>296.20499999999998</v>
      </c>
      <c r="I34" s="553">
        <f t="shared" si="0"/>
        <v>1467.1469999999999</v>
      </c>
    </row>
    <row r="35" spans="2:15" s="560" customFormat="1" x14ac:dyDescent="0.25">
      <c r="B35" s="557" t="s">
        <v>89</v>
      </c>
      <c r="C35" s="558">
        <v>43.307642000000008</v>
      </c>
      <c r="D35" s="559">
        <f>'приложение 4.1'!D50</f>
        <v>63.76700000000001</v>
      </c>
      <c r="E35" s="559">
        <f>'приложение 4.1'!E50</f>
        <v>-76.174109350451573</v>
      </c>
      <c r="F35" s="559">
        <f>'приложение 4.1'!F50</f>
        <v>542.45146901857049</v>
      </c>
      <c r="G35" s="559">
        <f>'приложение 4.1'!G50</f>
        <v>29.26256084269075</v>
      </c>
      <c r="H35" s="559">
        <f>'приложение 4.1'!H50</f>
        <v>165.17320288777637</v>
      </c>
      <c r="I35" s="553">
        <f t="shared" si="0"/>
        <v>724.48012339858599</v>
      </c>
    </row>
    <row r="36" spans="2:15" s="560" customFormat="1" x14ac:dyDescent="0.25">
      <c r="B36" s="557" t="s">
        <v>644</v>
      </c>
      <c r="C36" s="558">
        <v>1.4554461005813906</v>
      </c>
      <c r="D36" s="559">
        <f>'приложение 4.1'!D51</f>
        <v>198.27272194219216</v>
      </c>
      <c r="E36" s="559">
        <f>'приложение 4.1'!E51</f>
        <v>43.218562598193529</v>
      </c>
      <c r="F36" s="559">
        <f>'приложение 4.1'!F51</f>
        <v>1971.4258760742814</v>
      </c>
      <c r="G36" s="559">
        <f>'приложение 4.1'!G51</f>
        <v>168.51024337076197</v>
      </c>
      <c r="H36" s="559">
        <f>'приложение 4.1'!H51</f>
        <v>320.80781155110509</v>
      </c>
      <c r="I36" s="553">
        <f t="shared" si="0"/>
        <v>2702.2352155365343</v>
      </c>
    </row>
    <row r="37" spans="2:15" s="560" customFormat="1" ht="31.5" x14ac:dyDescent="0.25">
      <c r="B37" s="557" t="s">
        <v>645</v>
      </c>
      <c r="C37" s="558"/>
      <c r="D37" s="559"/>
      <c r="E37" s="561"/>
      <c r="F37" s="561"/>
      <c r="G37" s="561"/>
      <c r="H37" s="561"/>
      <c r="I37" s="553">
        <f t="shared" si="0"/>
        <v>0</v>
      </c>
    </row>
    <row r="38" spans="2:15" s="560" customFormat="1" x14ac:dyDescent="0.25">
      <c r="B38" s="557" t="s">
        <v>717</v>
      </c>
      <c r="C38" s="558">
        <v>445.70109600000001</v>
      </c>
      <c r="D38" s="559">
        <f>'[1]Чистая модель под План'!X56/1000</f>
        <v>488.36000319999999</v>
      </c>
      <c r="E38" s="559">
        <f>'[1]Чистая модель под План'!Y56/1000</f>
        <v>160.47443199999998</v>
      </c>
      <c r="F38" s="559">
        <f>'[1]Чистая модель под План'!Z56/1000</f>
        <v>2094.7476079999997</v>
      </c>
      <c r="G38" s="559">
        <f>'[1]Чистая модель под План'!AA56/1000</f>
        <v>121.764</v>
      </c>
      <c r="H38" s="559">
        <f>'[1]Чистая модель под План'!AB56/1000</f>
        <v>119.17280000000001</v>
      </c>
      <c r="I38" s="553">
        <f t="shared" si="0"/>
        <v>2984.5188431999995</v>
      </c>
      <c r="J38" s="562"/>
    </row>
    <row r="39" spans="2:15" s="560" customFormat="1" ht="37.5" customHeight="1" x14ac:dyDescent="0.25">
      <c r="B39" s="557" t="s">
        <v>646</v>
      </c>
      <c r="C39" s="558"/>
      <c r="D39" s="559"/>
      <c r="E39" s="561"/>
      <c r="F39" s="561"/>
      <c r="G39" s="561"/>
      <c r="H39" s="561"/>
      <c r="I39" s="553">
        <f t="shared" si="0"/>
        <v>0</v>
      </c>
      <c r="J39" s="562"/>
    </row>
    <row r="40" spans="2:15" x14ac:dyDescent="0.25">
      <c r="B40" s="563" t="s">
        <v>647</v>
      </c>
      <c r="C40" s="564">
        <v>5863.6061685598761</v>
      </c>
      <c r="D40" s="565">
        <f>'[1]Чистая модель под План'!X146/1000</f>
        <v>6146.081797219399</v>
      </c>
      <c r="E40" s="565">
        <f>'[1]Чистая модель под План'!Y146/1000</f>
        <v>8807.813440328975</v>
      </c>
      <c r="F40" s="565">
        <f>'[1]Чистая модель под План'!Z146/1000</f>
        <v>7302.8529515763994</v>
      </c>
      <c r="G40" s="565">
        <f>'[1]Чистая модель под План'!AA146/1000</f>
        <v>7289.8915090467417</v>
      </c>
      <c r="H40" s="565">
        <f>'[1]Чистая модель под План'!AB146/1000</f>
        <v>7890.8726299753844</v>
      </c>
      <c r="I40" s="559">
        <f t="shared" si="0"/>
        <v>37437.512328146899</v>
      </c>
      <c r="J40" s="566"/>
    </row>
    <row r="41" spans="2:15" x14ac:dyDescent="0.25">
      <c r="B41" s="554" t="s">
        <v>714</v>
      </c>
      <c r="C41" s="558">
        <v>4870.6250830393346</v>
      </c>
      <c r="D41" s="559">
        <f>'[1]Чистая модель под План'!X147/1000</f>
        <v>5207.924</v>
      </c>
      <c r="E41" s="559">
        <f>'[1]Чистая модель под План'!Y147/1000</f>
        <v>5749.4595300000001</v>
      </c>
      <c r="F41" s="559">
        <f>'[1]Чистая модель под План'!Z147/1000</f>
        <v>6337.9977099999996</v>
      </c>
      <c r="G41" s="559">
        <f>'[1]Чистая модель под План'!AA147/1000</f>
        <v>6753.3779000000004</v>
      </c>
      <c r="H41" s="559">
        <f>'[1]Чистая модель под План'!AB147/1000</f>
        <v>7346.3159299999998</v>
      </c>
      <c r="I41" s="559">
        <f t="shared" si="0"/>
        <v>31395.075069999999</v>
      </c>
      <c r="J41" s="566"/>
    </row>
    <row r="42" spans="2:15" x14ac:dyDescent="0.25">
      <c r="B42" s="555" t="s">
        <v>713</v>
      </c>
      <c r="C42" s="558">
        <v>645.13706419000005</v>
      </c>
      <c r="D42" s="559">
        <f>'[1]Чистая модель под План'!X148/1000</f>
        <v>806.67926790000013</v>
      </c>
      <c r="E42" s="559">
        <f>'[1]Чистая модель под План'!Y148/1000</f>
        <v>2907.4187946000002</v>
      </c>
      <c r="F42" s="559">
        <f>'[1]Чистая модель под План'!Z148/1000</f>
        <v>823.279</v>
      </c>
      <c r="G42" s="559">
        <f>'[1]Чистая модель под План'!AA148/1000</f>
        <v>387.3</v>
      </c>
      <c r="H42" s="559">
        <f>'[1]Чистая модель под План'!AB148/1000</f>
        <v>387.3</v>
      </c>
      <c r="I42" s="559">
        <f t="shared" si="0"/>
        <v>5311.9770625000001</v>
      </c>
      <c r="J42" s="566"/>
      <c r="K42" s="534"/>
      <c r="L42" s="534"/>
      <c r="M42" s="534"/>
      <c r="N42" s="534"/>
      <c r="O42" s="534"/>
    </row>
    <row r="43" spans="2:15" x14ac:dyDescent="0.25">
      <c r="B43" s="555" t="s">
        <v>638</v>
      </c>
      <c r="C43" s="558">
        <v>347.84402133054141</v>
      </c>
      <c r="D43" s="559">
        <f>D40-D41-D42</f>
        <v>131.47852931939894</v>
      </c>
      <c r="E43" s="559">
        <f t="shared" ref="E43:H43" si="4">E40-E41-E42</f>
        <v>150.93511572897478</v>
      </c>
      <c r="F43" s="559">
        <f t="shared" si="4"/>
        <v>141.57624157639975</v>
      </c>
      <c r="G43" s="559">
        <f t="shared" si="4"/>
        <v>149.21360904674128</v>
      </c>
      <c r="H43" s="559">
        <f t="shared" si="4"/>
        <v>157.25669997538461</v>
      </c>
      <c r="I43" s="559">
        <f t="shared" si="0"/>
        <v>730.46019564689936</v>
      </c>
      <c r="J43" s="566"/>
    </row>
    <row r="44" spans="2:15" hidden="1" x14ac:dyDescent="0.25">
      <c r="B44" s="554" t="s">
        <v>637</v>
      </c>
      <c r="C44" s="558"/>
      <c r="D44" s="561"/>
      <c r="E44" s="561"/>
      <c r="F44" s="561"/>
      <c r="G44" s="561"/>
      <c r="H44" s="561"/>
      <c r="I44" s="559">
        <f t="shared" si="0"/>
        <v>0</v>
      </c>
      <c r="J44" s="566"/>
    </row>
    <row r="45" spans="2:15" hidden="1" x14ac:dyDescent="0.25">
      <c r="B45" s="554" t="s">
        <v>638</v>
      </c>
      <c r="C45" s="558"/>
      <c r="D45" s="561"/>
      <c r="E45" s="561"/>
      <c r="F45" s="561"/>
      <c r="G45" s="561"/>
      <c r="H45" s="561"/>
      <c r="I45" s="559">
        <f t="shared" si="0"/>
        <v>0</v>
      </c>
      <c r="J45" s="566"/>
    </row>
    <row r="46" spans="2:15" x14ac:dyDescent="0.25">
      <c r="B46" s="563" t="s">
        <v>648</v>
      </c>
      <c r="C46" s="567">
        <v>5073.3168935942149</v>
      </c>
      <c r="D46" s="565">
        <f>'[1]Чистая модель под План'!X159/1000</f>
        <v>5437.029569811898</v>
      </c>
      <c r="E46" s="565">
        <f>'[1]Чистая модель под План'!Y159/1000</f>
        <v>5418.761383780462</v>
      </c>
      <c r="F46" s="565">
        <f>'[1]Чистая модель под План'!Z159/1000</f>
        <v>6138.1934170501208</v>
      </c>
      <c r="G46" s="565">
        <f>'[1]Чистая модель под План'!AA159/1000</f>
        <v>6924.0166360397643</v>
      </c>
      <c r="H46" s="565">
        <f>'[1]Чистая модель под План'!AB159/1000</f>
        <v>6883.2515272176079</v>
      </c>
      <c r="I46" s="559">
        <f t="shared" si="0"/>
        <v>30801.252533899853</v>
      </c>
      <c r="J46" s="566"/>
    </row>
    <row r="47" spans="2:15" x14ac:dyDescent="0.25">
      <c r="B47" s="554" t="s">
        <v>649</v>
      </c>
      <c r="C47" s="558">
        <v>4582.4018935942149</v>
      </c>
      <c r="D47" s="559">
        <f>D46-D54</f>
        <v>5149.212569811898</v>
      </c>
      <c r="E47" s="559">
        <f t="shared" ref="E47:H47" si="5">E46-E54</f>
        <v>5129.1373837804622</v>
      </c>
      <c r="F47" s="559">
        <f t="shared" si="5"/>
        <v>5847.3514170501212</v>
      </c>
      <c r="G47" s="559">
        <f t="shared" si="5"/>
        <v>6629.595636039764</v>
      </c>
      <c r="H47" s="559">
        <f t="shared" si="5"/>
        <v>6588.4195272176075</v>
      </c>
      <c r="I47" s="559">
        <f t="shared" si="0"/>
        <v>29343.716533899853</v>
      </c>
      <c r="J47" s="566"/>
      <c r="K47" s="534"/>
      <c r="L47" s="534"/>
      <c r="M47" s="534"/>
      <c r="N47" s="534"/>
      <c r="O47" s="534"/>
    </row>
    <row r="48" spans="2:15" x14ac:dyDescent="0.25">
      <c r="B48" s="554" t="s">
        <v>714</v>
      </c>
      <c r="C48" s="558">
        <v>4403.6996888428421</v>
      </c>
      <c r="D48" s="559">
        <f>D46-D49-D50-D54</f>
        <v>4967.7127412076234</v>
      </c>
      <c r="E48" s="559">
        <f t="shared" ref="E48:H48" si="6">E46-E49-E50-E54</f>
        <v>4935.8415837804614</v>
      </c>
      <c r="F48" s="559">
        <f t="shared" si="6"/>
        <v>5643.4249970501214</v>
      </c>
      <c r="G48" s="559">
        <f t="shared" si="6"/>
        <v>6414.4627560397648</v>
      </c>
      <c r="H48" s="559">
        <f t="shared" si="6"/>
        <v>6363.8242272176076</v>
      </c>
      <c r="I48" s="559">
        <f t="shared" si="0"/>
        <v>28325.266305295576</v>
      </c>
      <c r="J48" s="566"/>
    </row>
    <row r="49" spans="2:10" x14ac:dyDescent="0.25">
      <c r="B49" s="555" t="s">
        <v>713</v>
      </c>
      <c r="C49" s="558">
        <v>48.146359999999994</v>
      </c>
      <c r="D49" s="559">
        <f t="shared" ref="D49:H50" si="7">D27*1.18</f>
        <v>58.645995280000001</v>
      </c>
      <c r="E49" s="559">
        <f t="shared" si="7"/>
        <v>62.458579999999991</v>
      </c>
      <c r="F49" s="559">
        <f t="shared" si="7"/>
        <v>65.897099999999995</v>
      </c>
      <c r="G49" s="559">
        <f t="shared" si="7"/>
        <v>69.5197</v>
      </c>
      <c r="H49" s="559">
        <f t="shared" si="7"/>
        <v>73.341719999999995</v>
      </c>
      <c r="I49" s="559">
        <f t="shared" si="0"/>
        <v>329.86309527999998</v>
      </c>
      <c r="J49" s="566"/>
    </row>
    <row r="50" spans="2:10" x14ac:dyDescent="0.25">
      <c r="B50" s="555" t="s">
        <v>638</v>
      </c>
      <c r="C50" s="558">
        <v>130.5558447513728</v>
      </c>
      <c r="D50" s="559">
        <f t="shared" si="7"/>
        <v>122.85383332427462</v>
      </c>
      <c r="E50" s="559">
        <f t="shared" si="7"/>
        <v>130.83722000000046</v>
      </c>
      <c r="F50" s="559">
        <f t="shared" si="7"/>
        <v>138.02931999999942</v>
      </c>
      <c r="G50" s="559">
        <f t="shared" si="7"/>
        <v>145.61317999999977</v>
      </c>
      <c r="H50" s="559">
        <f t="shared" si="7"/>
        <v>151.25358000000003</v>
      </c>
      <c r="I50" s="559">
        <f t="shared" si="0"/>
        <v>688.5871333242743</v>
      </c>
      <c r="J50" s="566"/>
    </row>
    <row r="51" spans="2:10" ht="15" hidden="1" customHeight="1" x14ac:dyDescent="0.25">
      <c r="B51" s="554" t="s">
        <v>637</v>
      </c>
      <c r="C51" s="558"/>
      <c r="D51" s="561"/>
      <c r="E51" s="561"/>
      <c r="F51" s="561"/>
      <c r="G51" s="561"/>
      <c r="H51" s="561"/>
      <c r="I51" s="559">
        <f t="shared" si="0"/>
        <v>0</v>
      </c>
      <c r="J51" s="566"/>
    </row>
    <row r="52" spans="2:10" hidden="1" x14ac:dyDescent="0.25">
      <c r="B52" s="554" t="s">
        <v>638</v>
      </c>
      <c r="C52" s="558"/>
      <c r="D52" s="561"/>
      <c r="E52" s="561"/>
      <c r="F52" s="561"/>
      <c r="G52" s="561"/>
      <c r="H52" s="561"/>
      <c r="I52" s="559">
        <f t="shared" si="0"/>
        <v>0</v>
      </c>
      <c r="J52" s="566"/>
    </row>
    <row r="53" spans="2:10" x14ac:dyDescent="0.25">
      <c r="B53" s="554" t="s">
        <v>650</v>
      </c>
      <c r="C53" s="558"/>
      <c r="D53" s="561"/>
      <c r="E53" s="561"/>
      <c r="F53" s="561"/>
      <c r="G53" s="561"/>
      <c r="H53" s="561"/>
      <c r="I53" s="559">
        <f t="shared" si="0"/>
        <v>0</v>
      </c>
      <c r="J53" s="566"/>
    </row>
    <row r="54" spans="2:10" x14ac:dyDescent="0.25">
      <c r="B54" s="554" t="s">
        <v>651</v>
      </c>
      <c r="C54" s="558">
        <v>490.91500000000002</v>
      </c>
      <c r="D54" s="559">
        <f>'[1]Чистая модель под План'!X167/1000</f>
        <v>287.81700000000001</v>
      </c>
      <c r="E54" s="559">
        <f>'[1]Чистая модель под План'!Y167/1000</f>
        <v>289.62400000000002</v>
      </c>
      <c r="F54" s="559">
        <f>'[1]Чистая модель под План'!Z167/1000</f>
        <v>290.84199999999998</v>
      </c>
      <c r="G54" s="559">
        <f>'[1]Чистая модель под План'!AA167/1000</f>
        <v>294.42099999999999</v>
      </c>
      <c r="H54" s="559">
        <f>'[1]Чистая модель под План'!AB167/1000</f>
        <v>294.83199999999999</v>
      </c>
      <c r="I54" s="559">
        <f t="shared" si="0"/>
        <v>1457.5360000000001</v>
      </c>
      <c r="J54" s="566"/>
    </row>
    <row r="55" spans="2:10" x14ac:dyDescent="0.25">
      <c r="B55" s="568" t="s">
        <v>652</v>
      </c>
      <c r="C55" s="569">
        <v>790.28927496566121</v>
      </c>
      <c r="D55" s="570">
        <f>D40-D46</f>
        <v>709.05222740750105</v>
      </c>
      <c r="E55" s="570">
        <f t="shared" ref="E55:H55" si="8">E40-E46</f>
        <v>3389.0520565485131</v>
      </c>
      <c r="F55" s="570">
        <f t="shared" si="8"/>
        <v>1164.6595345262785</v>
      </c>
      <c r="G55" s="570">
        <f t="shared" si="8"/>
        <v>365.8748730069774</v>
      </c>
      <c r="H55" s="570">
        <f t="shared" si="8"/>
        <v>1007.6211027577765</v>
      </c>
      <c r="I55" s="570">
        <f>I40-I46</f>
        <v>6636.2597942470456</v>
      </c>
      <c r="J55" s="566"/>
    </row>
    <row r="56" spans="2:10" x14ac:dyDescent="0.25">
      <c r="B56" s="550" t="s">
        <v>653</v>
      </c>
      <c r="C56" s="558"/>
      <c r="D56" s="559"/>
      <c r="E56" s="559"/>
      <c r="F56" s="559"/>
      <c r="G56" s="559"/>
      <c r="H56" s="559"/>
      <c r="I56" s="553"/>
      <c r="J56" s="566"/>
    </row>
    <row r="57" spans="2:10" x14ac:dyDescent="0.25">
      <c r="B57" s="550" t="s">
        <v>647</v>
      </c>
      <c r="C57" s="558">
        <v>4.8070000000000004</v>
      </c>
      <c r="D57" s="559">
        <f>'[1]Чистая модель под План'!X150/1000</f>
        <v>1.3360000000000001</v>
      </c>
      <c r="E57" s="559">
        <f>'[1]Чистая модель под План'!Y150/1000</f>
        <v>0.75700000000000001</v>
      </c>
      <c r="F57" s="559">
        <f>'[1]Чистая модель под План'!Z150/1000</f>
        <v>1.054</v>
      </c>
      <c r="G57" s="559">
        <f>'[1]Чистая модель под План'!AA150/1000</f>
        <v>1.1499999999999999</v>
      </c>
      <c r="H57" s="559">
        <f>'[1]Чистая модель под План'!AB150/1000</f>
        <v>1.2070000000000001</v>
      </c>
      <c r="I57" s="559">
        <f>SUM(D57:H57)</f>
        <v>5.5040000000000004</v>
      </c>
      <c r="J57" s="566"/>
    </row>
    <row r="58" spans="2:10" x14ac:dyDescent="0.25">
      <c r="B58" s="550" t="s">
        <v>648</v>
      </c>
      <c r="C58" s="558">
        <v>880.8900000000001</v>
      </c>
      <c r="D58" s="559">
        <f>'[1]Чистая модель под План'!X169/1000</f>
        <v>2713.8366410866656</v>
      </c>
      <c r="E58" s="559">
        <f>'[1]Чистая модель под План'!Y169/1000</f>
        <v>3627.826</v>
      </c>
      <c r="F58" s="559">
        <f>'[1]Чистая модель под План'!Z169/1000</f>
        <v>1152.1025</v>
      </c>
      <c r="G58" s="559">
        <f>'[1]Чистая модель под План'!AA169/1000</f>
        <v>365.93</v>
      </c>
      <c r="H58" s="559">
        <f>'[1]Чистая модель под План'!AB169/1000</f>
        <v>965.74900000000002</v>
      </c>
      <c r="I58" s="559">
        <f>SUM(D58:H58)</f>
        <v>8825.4441410866657</v>
      </c>
      <c r="J58" s="566"/>
    </row>
    <row r="59" spans="2:10" x14ac:dyDescent="0.25">
      <c r="B59" s="568" t="s">
        <v>654</v>
      </c>
      <c r="C59" s="569">
        <v>-876.08300000000008</v>
      </c>
      <c r="D59" s="570">
        <f>D57-D58</f>
        <v>-2712.5006410866658</v>
      </c>
      <c r="E59" s="570">
        <f t="shared" ref="E59:H59" si="9">E57-E58</f>
        <v>-3627.069</v>
      </c>
      <c r="F59" s="570">
        <f t="shared" si="9"/>
        <v>-1151.0484999999999</v>
      </c>
      <c r="G59" s="570">
        <f t="shared" si="9"/>
        <v>-364.78000000000003</v>
      </c>
      <c r="H59" s="570">
        <f t="shared" si="9"/>
        <v>-964.54200000000003</v>
      </c>
      <c r="I59" s="570">
        <f>I57-I58</f>
        <v>-8819.9401410866649</v>
      </c>
      <c r="J59" s="566"/>
    </row>
    <row r="60" spans="2:10" x14ac:dyDescent="0.25">
      <c r="B60" s="550" t="s">
        <v>655</v>
      </c>
      <c r="C60" s="558"/>
      <c r="D60" s="561"/>
      <c r="E60" s="561"/>
      <c r="F60" s="561"/>
      <c r="G60" s="561"/>
      <c r="H60" s="561"/>
      <c r="I60" s="561"/>
      <c r="J60" s="566"/>
    </row>
    <row r="61" spans="2:10" x14ac:dyDescent="0.25">
      <c r="B61" s="550" t="s">
        <v>647</v>
      </c>
      <c r="C61" s="558">
        <v>110</v>
      </c>
      <c r="D61" s="559">
        <f>'[1]Чистая модель под План'!X151/1000</f>
        <v>1370.9177999999999</v>
      </c>
      <c r="E61" s="559">
        <f>'[1]Чистая модель под План'!Y151/1000</f>
        <v>288.13</v>
      </c>
      <c r="F61" s="559">
        <f>'[1]Чистая модель под План'!Z151/1000</f>
        <v>100.16500000000001</v>
      </c>
      <c r="G61" s="559">
        <f>'[1]Чистая модель под План'!AA151/1000</f>
        <v>200.149</v>
      </c>
      <c r="H61" s="559">
        <f>'[1]Чистая модель под План'!AB151/1000</f>
        <v>0.14949999999999999</v>
      </c>
      <c r="I61" s="559">
        <f>SUM(D61:H61)</f>
        <v>1959.5112999999997</v>
      </c>
      <c r="J61" s="566"/>
    </row>
    <row r="62" spans="2:10" x14ac:dyDescent="0.25">
      <c r="B62" s="554" t="s">
        <v>656</v>
      </c>
      <c r="C62" s="558">
        <v>0</v>
      </c>
      <c r="D62" s="559">
        <f>'[1]Чистая модель под План'!X156/1000</f>
        <v>1160.4728</v>
      </c>
      <c r="E62" s="559">
        <f>'[1]Чистая модель под План'!Y156/1000</f>
        <v>287.98</v>
      </c>
      <c r="F62" s="559">
        <f>'[1]Чистая модель под План'!Z156/1000</f>
        <v>0</v>
      </c>
      <c r="G62" s="559">
        <f>'[1]Чистая модель под План'!AA156/1000</f>
        <v>0</v>
      </c>
      <c r="H62" s="559">
        <f>'[1]Чистая модель под План'!AB156/1000</f>
        <v>0</v>
      </c>
      <c r="I62" s="559">
        <f>SUM(D62:H62)</f>
        <v>1448.4528</v>
      </c>
      <c r="J62" s="566"/>
    </row>
    <row r="63" spans="2:10" x14ac:dyDescent="0.25">
      <c r="B63" s="554" t="s">
        <v>657</v>
      </c>
      <c r="C63" s="552">
        <v>1080</v>
      </c>
      <c r="D63" s="553">
        <f>'[1]Чистая модель под План'!X152/1000</f>
        <v>200</v>
      </c>
      <c r="E63" s="553">
        <f>'[1]Чистая модель под План'!Y152/1000</f>
        <v>0</v>
      </c>
      <c r="F63" s="553">
        <f>'[1]Чистая модель под План'!Z152/1000</f>
        <v>100</v>
      </c>
      <c r="G63" s="553">
        <f>'[1]Чистая модель под План'!AA152/1000</f>
        <v>200</v>
      </c>
      <c r="H63" s="553">
        <f>'[1]Чистая модель под План'!AB152/1000</f>
        <v>0</v>
      </c>
      <c r="I63" s="559">
        <f>SUM(D63:H63)</f>
        <v>500</v>
      </c>
      <c r="J63" s="566"/>
    </row>
    <row r="64" spans="2:10" x14ac:dyDescent="0.25">
      <c r="B64" s="550" t="s">
        <v>648</v>
      </c>
      <c r="C64" s="552">
        <v>60.553044829581061</v>
      </c>
      <c r="D64" s="553">
        <f>'[1]Чистая модель под План'!X170/1000</f>
        <v>0</v>
      </c>
      <c r="E64" s="553">
        <f>'[1]Чистая модель под План'!Y170/1000</f>
        <v>49.568180485548012</v>
      </c>
      <c r="F64" s="553">
        <f>'[1]Чистая модель под План'!Z170/1000</f>
        <v>112.80464064954842</v>
      </c>
      <c r="G64" s="553">
        <f>'[1]Чистая модель под План'!AA170/1000</f>
        <v>200.22446901857037</v>
      </c>
      <c r="H64" s="553">
        <f>'[1]Чистая модель под План'!AB170/1000</f>
        <v>42.127560842690755</v>
      </c>
      <c r="I64" s="559">
        <f>SUM(D64:H64)</f>
        <v>404.72485099635753</v>
      </c>
      <c r="J64" s="566"/>
    </row>
    <row r="65" spans="2:10" x14ac:dyDescent="0.25">
      <c r="B65" s="554" t="s">
        <v>658</v>
      </c>
      <c r="C65" s="552">
        <v>1075</v>
      </c>
      <c r="D65" s="553">
        <f>'[1]Чистая модель под План'!X171/1000</f>
        <v>0</v>
      </c>
      <c r="E65" s="553">
        <f>'[1]Чистая модель под План'!Y171/1000</f>
        <v>0</v>
      </c>
      <c r="F65" s="553">
        <f>'[1]Чистая модель под План'!Z171/1000</f>
        <v>102</v>
      </c>
      <c r="G65" s="553">
        <f>'[1]Чистая модель под План'!AA171/1000</f>
        <v>200</v>
      </c>
      <c r="H65" s="553">
        <f>'[1]Чистая модель под План'!AB171/1000</f>
        <v>0</v>
      </c>
      <c r="I65" s="559">
        <f>SUM(D65:H65)</f>
        <v>302</v>
      </c>
      <c r="J65" s="566"/>
    </row>
    <row r="66" spans="2:10" x14ac:dyDescent="0.25">
      <c r="B66" s="568" t="s">
        <v>659</v>
      </c>
      <c r="C66" s="569">
        <v>54.446955170418939</v>
      </c>
      <c r="D66" s="570">
        <f>D61-D64</f>
        <v>1370.9177999999999</v>
      </c>
      <c r="E66" s="570">
        <f t="shared" ref="E66:H66" si="10">E61-E64</f>
        <v>238.561819514452</v>
      </c>
      <c r="F66" s="570">
        <f t="shared" si="10"/>
        <v>-12.639640649548411</v>
      </c>
      <c r="G66" s="570">
        <f t="shared" si="10"/>
        <v>-7.5469018570373692E-2</v>
      </c>
      <c r="H66" s="570">
        <f t="shared" si="10"/>
        <v>-41.978060842690752</v>
      </c>
      <c r="I66" s="570">
        <f>I61-I64</f>
        <v>1554.7864490036422</v>
      </c>
      <c r="J66" s="566"/>
    </row>
    <row r="67" spans="2:10" x14ac:dyDescent="0.25">
      <c r="B67" s="571" t="s">
        <v>660</v>
      </c>
      <c r="C67" s="572">
        <v>-31.346769863919938</v>
      </c>
      <c r="D67" s="573">
        <f>D55+D59+D66</f>
        <v>-632.53061367916484</v>
      </c>
      <c r="E67" s="573">
        <f t="shared" ref="E67:H67" si="11">E55+E59+E66</f>
        <v>0.54487606296510194</v>
      </c>
      <c r="F67" s="573">
        <f t="shared" si="11"/>
        <v>0.97139387673026079</v>
      </c>
      <c r="G67" s="573">
        <f t="shared" si="11"/>
        <v>1.0194039884069923</v>
      </c>
      <c r="H67" s="573">
        <f t="shared" si="11"/>
        <v>1.101041915085716</v>
      </c>
      <c r="I67" s="573">
        <f t="shared" ref="I67:I73" si="12">SUM(D67:H67)</f>
        <v>-628.89389783597665</v>
      </c>
      <c r="J67" s="566"/>
    </row>
    <row r="68" spans="2:10" x14ac:dyDescent="0.25">
      <c r="B68" s="550" t="s">
        <v>661</v>
      </c>
      <c r="C68" s="552"/>
      <c r="D68" s="553"/>
      <c r="E68" s="553"/>
      <c r="F68" s="553"/>
      <c r="G68" s="553"/>
      <c r="H68" s="553"/>
      <c r="I68" s="559">
        <f t="shared" si="12"/>
        <v>0</v>
      </c>
      <c r="J68" s="566"/>
    </row>
    <row r="69" spans="2:10" x14ac:dyDescent="0.25">
      <c r="B69" s="554" t="s">
        <v>662</v>
      </c>
      <c r="C69" s="552"/>
      <c r="D69" s="553"/>
      <c r="E69" s="553"/>
      <c r="F69" s="553"/>
      <c r="G69" s="553"/>
      <c r="H69" s="553"/>
      <c r="I69" s="559">
        <f t="shared" si="12"/>
        <v>0</v>
      </c>
      <c r="J69" s="566"/>
    </row>
    <row r="70" spans="2:10" x14ac:dyDescent="0.25">
      <c r="B70" s="554" t="s">
        <v>663</v>
      </c>
      <c r="C70" s="552"/>
      <c r="D70" s="553"/>
      <c r="E70" s="553"/>
      <c r="F70" s="553"/>
      <c r="G70" s="553"/>
      <c r="H70" s="553"/>
      <c r="I70" s="559">
        <f t="shared" si="12"/>
        <v>0</v>
      </c>
      <c r="J70" s="566"/>
    </row>
    <row r="71" spans="2:10" ht="15.75" customHeight="1" x14ac:dyDescent="0.25">
      <c r="B71" s="554" t="s">
        <v>664</v>
      </c>
      <c r="C71" s="552"/>
      <c r="D71" s="553"/>
      <c r="E71" s="553"/>
      <c r="F71" s="553"/>
      <c r="G71" s="553"/>
      <c r="H71" s="553"/>
      <c r="I71" s="559">
        <f t="shared" si="12"/>
        <v>0</v>
      </c>
      <c r="J71" s="566"/>
    </row>
    <row r="72" spans="2:10" x14ac:dyDescent="0.25">
      <c r="B72" s="554" t="s">
        <v>665</v>
      </c>
      <c r="C72" s="552"/>
      <c r="D72" s="553"/>
      <c r="E72" s="553"/>
      <c r="F72" s="553"/>
      <c r="G72" s="553"/>
      <c r="H72" s="553"/>
      <c r="I72" s="559">
        <f t="shared" si="12"/>
        <v>0</v>
      </c>
      <c r="J72" s="566"/>
    </row>
    <row r="73" spans="2:10" x14ac:dyDescent="0.25">
      <c r="B73" s="550" t="s">
        <v>660</v>
      </c>
      <c r="C73" s="572">
        <v>-31.346769863919938</v>
      </c>
      <c r="D73" s="573">
        <f>D67</f>
        <v>-632.53061367916484</v>
      </c>
      <c r="E73" s="573">
        <f t="shared" ref="E73:H73" si="13">E67</f>
        <v>0.54487606296510194</v>
      </c>
      <c r="F73" s="573">
        <f t="shared" si="13"/>
        <v>0.97139387673026079</v>
      </c>
      <c r="G73" s="573">
        <f t="shared" si="13"/>
        <v>1.0194039884069923</v>
      </c>
      <c r="H73" s="573">
        <f t="shared" si="13"/>
        <v>1.101041915085716</v>
      </c>
      <c r="I73" s="573">
        <f t="shared" si="12"/>
        <v>-628.89389783597665</v>
      </c>
      <c r="J73" s="566"/>
    </row>
    <row r="74" spans="2:10" x14ac:dyDescent="0.25">
      <c r="B74" s="550" t="s">
        <v>666</v>
      </c>
      <c r="C74" s="552">
        <v>-31.346769863919938</v>
      </c>
      <c r="D74" s="553">
        <f>SUM(D73:D73)</f>
        <v>-632.53061367916484</v>
      </c>
      <c r="E74" s="553">
        <f t="shared" ref="E74:H74" si="14">SUM(E73:E73)</f>
        <v>0.54487606296510194</v>
      </c>
      <c r="F74" s="553">
        <f t="shared" si="14"/>
        <v>0.97139387673026079</v>
      </c>
      <c r="G74" s="553">
        <f t="shared" si="14"/>
        <v>1.0194039884069923</v>
      </c>
      <c r="H74" s="553">
        <f t="shared" si="14"/>
        <v>1.101041915085716</v>
      </c>
      <c r="I74" s="553">
        <f>SUM($D73:H73)</f>
        <v>-628.89389783597665</v>
      </c>
      <c r="J74" s="566"/>
    </row>
    <row r="75" spans="2:10" ht="18" customHeight="1" x14ac:dyDescent="0.25">
      <c r="B75" s="554" t="s">
        <v>736</v>
      </c>
      <c r="C75" s="552">
        <v>31.442</v>
      </c>
      <c r="D75" s="553">
        <f>'[1]Чистая модель под План'!X177/1000</f>
        <v>638.23050000000001</v>
      </c>
      <c r="E75" s="553">
        <f>D75+D73</f>
        <v>5.6998863208351622</v>
      </c>
      <c r="F75" s="553">
        <f t="shared" ref="F75:G75" si="15">E75+E73</f>
        <v>6.2447623838002642</v>
      </c>
      <c r="G75" s="553">
        <f t="shared" si="15"/>
        <v>7.2161562605305249</v>
      </c>
      <c r="H75" s="553">
        <f t="shared" ref="H75" si="16">G75+G73</f>
        <v>8.2355602489375173</v>
      </c>
      <c r="I75" s="553">
        <f>D75</f>
        <v>638.23050000000001</v>
      </c>
      <c r="J75" s="566"/>
    </row>
    <row r="76" spans="2:10" x14ac:dyDescent="0.25">
      <c r="B76" s="574" t="s">
        <v>667</v>
      </c>
      <c r="C76" s="552">
        <v>2497</v>
      </c>
      <c r="D76" s="553">
        <f>'[1]Чистая модель под План'!X90/1000</f>
        <v>2517.1017999999999</v>
      </c>
      <c r="E76" s="553">
        <f>'[1]Чистая модель под План'!Y$90/1000</f>
        <v>2723.2809999999999</v>
      </c>
      <c r="F76" s="553">
        <f>'[1]Чистая модель под План'!Z$90/1000</f>
        <v>2723.9670000000001</v>
      </c>
      <c r="G76" s="553">
        <f>'[1]Чистая модель под План'!AA$90/1000</f>
        <v>2722.6529999999998</v>
      </c>
      <c r="H76" s="553">
        <f>'[1]Чистая модель под План'!AB$90/1000</f>
        <v>2723.34</v>
      </c>
      <c r="I76" s="553">
        <f>D76</f>
        <v>2517.1017999999999</v>
      </c>
      <c r="J76" s="566"/>
    </row>
    <row r="77" spans="2:10" x14ac:dyDescent="0.25">
      <c r="B77" s="574" t="s">
        <v>668</v>
      </c>
      <c r="C77" s="552">
        <v>2502</v>
      </c>
      <c r="D77" s="553">
        <f>'[1]Чистая модель под План'!X91/1000</f>
        <v>2723.2809999999999</v>
      </c>
      <c r="E77" s="553">
        <f>'[1]Чистая модель под План'!Y91/1000</f>
        <v>2723.9670000000001</v>
      </c>
      <c r="F77" s="553">
        <f>'[1]Чистая модель под План'!Z91/1000</f>
        <v>2722.6529999999998</v>
      </c>
      <c r="G77" s="553">
        <f>'[1]Чистая модель под План'!AA91/1000</f>
        <v>2723.34</v>
      </c>
      <c r="H77" s="553">
        <f>'[1]Чистая модель под План'!AB91/1000</f>
        <v>2724.7130000000002</v>
      </c>
      <c r="I77" s="553" t="e">
        <f>#REF!</f>
        <v>#REF!</v>
      </c>
      <c r="J77" s="566"/>
    </row>
    <row r="79" spans="2:10" x14ac:dyDescent="0.25">
      <c r="D79" s="566"/>
      <c r="E79" s="566"/>
      <c r="F79" s="566"/>
      <c r="G79" s="566"/>
      <c r="H79" s="566"/>
    </row>
    <row r="82" spans="1:9" s="541" customFormat="1" ht="18.75" customHeight="1" x14ac:dyDescent="0.3">
      <c r="C82" s="537"/>
      <c r="D82" s="537"/>
      <c r="E82" s="538"/>
      <c r="F82" s="538"/>
      <c r="G82" s="538"/>
      <c r="H82" s="721"/>
      <c r="I82" s="721"/>
    </row>
    <row r="84" spans="1:9" x14ac:dyDescent="0.25">
      <c r="C84" s="566"/>
      <c r="D84" s="566"/>
      <c r="E84" s="566"/>
      <c r="F84" s="566"/>
      <c r="G84" s="566"/>
      <c r="H84" s="566"/>
    </row>
    <row r="85" spans="1:9" hidden="1" x14ac:dyDescent="0.25">
      <c r="B85" s="427" t="s">
        <v>703</v>
      </c>
      <c r="C85" s="566">
        <v>3407.2980000000002</v>
      </c>
      <c r="D85" s="566">
        <v>3466.058</v>
      </c>
      <c r="E85" s="566">
        <v>3588.3920000000003</v>
      </c>
      <c r="F85" s="566">
        <v>3653.9039999999995</v>
      </c>
      <c r="G85" s="566">
        <v>3737.259</v>
      </c>
      <c r="H85" s="566">
        <v>3853.56</v>
      </c>
    </row>
    <row r="86" spans="1:9" hidden="1" x14ac:dyDescent="0.25">
      <c r="B86" s="427" t="s">
        <v>716</v>
      </c>
      <c r="C86" s="575">
        <v>1.185109119601514</v>
      </c>
      <c r="D86" s="575">
        <v>1.3099350905264715</v>
      </c>
      <c r="E86" s="575">
        <v>1.3718498424921244</v>
      </c>
      <c r="F86" s="575">
        <v>1.4389732187818836</v>
      </c>
      <c r="G86" s="575">
        <v>1.5083139809148898</v>
      </c>
      <c r="H86" s="575">
        <v>1.5359324884003362</v>
      </c>
    </row>
    <row r="87" spans="1:9" hidden="1" x14ac:dyDescent="0.25">
      <c r="B87" s="427" t="s">
        <v>133</v>
      </c>
      <c r="D87" s="576">
        <v>1.1053286729975798</v>
      </c>
      <c r="E87" s="576">
        <v>1.0472655114084843</v>
      </c>
      <c r="F87" s="576">
        <v>1.0489290986598225</v>
      </c>
      <c r="G87" s="576">
        <v>1.0481876668918859</v>
      </c>
      <c r="H87" s="576">
        <v>1.0183108476318001</v>
      </c>
    </row>
    <row r="88" spans="1:9" x14ac:dyDescent="0.25">
      <c r="A88" s="577"/>
      <c r="B88" s="577"/>
    </row>
    <row r="89" spans="1:9" x14ac:dyDescent="0.25">
      <c r="A89" s="577"/>
      <c r="B89" s="577"/>
    </row>
  </sheetData>
  <mergeCells count="2">
    <mergeCell ref="B5:I5"/>
    <mergeCell ref="H82:I82"/>
  </mergeCells>
  <phoneticPr fontId="0" type="noConversion"/>
  <pageMargins left="0.70866141732283472" right="0.31496062992125984" top="0.55118110236220474" bottom="0.35433070866141736" header="0.31496062992125984" footer="0.31496062992125984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view="pageBreakPreview" topLeftCell="A49" zoomScale="60" zoomScaleNormal="90" workbookViewId="0">
      <selection activeCell="E19" sqref="E19"/>
    </sheetView>
  </sheetViews>
  <sheetFormatPr defaultRowHeight="15.75" x14ac:dyDescent="0.25"/>
  <cols>
    <col min="1" max="1" width="7" customWidth="1"/>
    <col min="2" max="2" width="53.75" customWidth="1"/>
    <col min="3" max="6" width="12.375" customWidth="1"/>
    <col min="7" max="7" width="10.5" customWidth="1"/>
    <col min="8" max="8" width="9.125" customWidth="1"/>
  </cols>
  <sheetData>
    <row r="1" spans="1:9" x14ac:dyDescent="0.25">
      <c r="F1" s="4"/>
    </row>
    <row r="2" spans="1:9" x14ac:dyDescent="0.25">
      <c r="F2" s="4" t="s">
        <v>559</v>
      </c>
    </row>
    <row r="3" spans="1:9" x14ac:dyDescent="0.25">
      <c r="F3" s="4" t="s">
        <v>297</v>
      </c>
    </row>
    <row r="4" spans="1:9" x14ac:dyDescent="0.25">
      <c r="F4" s="4" t="s">
        <v>321</v>
      </c>
    </row>
    <row r="5" spans="1:9" x14ac:dyDescent="0.25">
      <c r="F5" s="4"/>
    </row>
    <row r="6" spans="1:9" ht="36.75" customHeight="1" x14ac:dyDescent="0.25">
      <c r="A6" s="710" t="s">
        <v>314</v>
      </c>
      <c r="B6" s="710"/>
      <c r="C6" s="710"/>
      <c r="D6" s="710"/>
      <c r="E6" s="710"/>
      <c r="F6" s="710"/>
      <c r="H6" s="4"/>
    </row>
    <row r="7" spans="1:9" ht="36.75" customHeight="1" x14ac:dyDescent="0.25">
      <c r="A7" s="320"/>
      <c r="B7" s="320"/>
      <c r="C7" s="320"/>
      <c r="D7" s="320"/>
      <c r="E7" s="320"/>
      <c r="F7" s="320"/>
      <c r="H7" s="4"/>
    </row>
    <row r="8" spans="1:9" x14ac:dyDescent="0.25">
      <c r="F8" s="4" t="s">
        <v>298</v>
      </c>
    </row>
    <row r="9" spans="1:9" x14ac:dyDescent="0.25">
      <c r="F9" s="4" t="s">
        <v>299</v>
      </c>
    </row>
    <row r="10" spans="1:9" x14ac:dyDescent="0.25">
      <c r="F10" s="4"/>
    </row>
    <row r="11" spans="1:9" x14ac:dyDescent="0.25">
      <c r="F11" s="219" t="s">
        <v>300</v>
      </c>
    </row>
    <row r="12" spans="1:9" x14ac:dyDescent="0.25">
      <c r="F12" s="4" t="s">
        <v>301</v>
      </c>
    </row>
    <row r="13" spans="1:9" x14ac:dyDescent="0.25">
      <c r="F13" s="4" t="s">
        <v>302</v>
      </c>
    </row>
    <row r="14" spans="1:9" x14ac:dyDescent="0.25">
      <c r="F14" s="4"/>
    </row>
    <row r="15" spans="1:9" ht="16.5" thickBot="1" x14ac:dyDescent="0.3">
      <c r="F15" s="4" t="s">
        <v>93</v>
      </c>
    </row>
    <row r="16" spans="1:9" x14ac:dyDescent="0.25">
      <c r="A16" s="713" t="s">
        <v>0</v>
      </c>
      <c r="B16" s="723" t="s">
        <v>64</v>
      </c>
      <c r="C16" s="713" t="s">
        <v>319</v>
      </c>
      <c r="D16" s="726"/>
      <c r="E16" s="725" t="s">
        <v>320</v>
      </c>
      <c r="F16" s="726"/>
      <c r="I16" s="40"/>
    </row>
    <row r="17" spans="1:9" ht="16.5" thickBot="1" x14ac:dyDescent="0.3">
      <c r="A17" s="722"/>
      <c r="B17" s="724"/>
      <c r="C17" s="47" t="s">
        <v>24</v>
      </c>
      <c r="D17" s="49" t="s">
        <v>25</v>
      </c>
      <c r="E17" s="182" t="s">
        <v>24</v>
      </c>
      <c r="F17" s="49" t="s">
        <v>25</v>
      </c>
      <c r="I17" s="40"/>
    </row>
    <row r="18" spans="1:9" ht="16.5" thickBot="1" x14ac:dyDescent="0.3">
      <c r="A18" s="122">
        <v>1</v>
      </c>
      <c r="B18" s="124">
        <v>2</v>
      </c>
      <c r="C18" s="125">
        <v>3</v>
      </c>
      <c r="D18" s="123">
        <v>4</v>
      </c>
      <c r="E18" s="183">
        <v>5</v>
      </c>
      <c r="F18" s="123">
        <v>6</v>
      </c>
      <c r="I18" s="40"/>
    </row>
    <row r="19" spans="1:9" ht="15.75" customHeight="1" x14ac:dyDescent="0.25">
      <c r="A19" s="129" t="s">
        <v>44</v>
      </c>
      <c r="B19" s="104" t="s">
        <v>66</v>
      </c>
      <c r="C19" s="52"/>
      <c r="D19" s="53"/>
      <c r="E19" s="184"/>
      <c r="F19" s="178"/>
      <c r="I19" s="40"/>
    </row>
    <row r="20" spans="1:9" x14ac:dyDescent="0.25">
      <c r="A20" s="58"/>
      <c r="B20" s="59" t="s">
        <v>75</v>
      </c>
      <c r="C20" s="56"/>
      <c r="D20" s="57"/>
      <c r="E20" s="185"/>
      <c r="F20" s="48"/>
      <c r="I20" s="40"/>
    </row>
    <row r="21" spans="1:9" ht="31.5" x14ac:dyDescent="0.25">
      <c r="A21" s="58" t="s">
        <v>3</v>
      </c>
      <c r="B21" s="59" t="s">
        <v>348</v>
      </c>
      <c r="C21" s="56"/>
      <c r="D21" s="57"/>
      <c r="E21" s="185"/>
      <c r="F21" s="81"/>
      <c r="I21" s="40"/>
    </row>
    <row r="22" spans="1:9" ht="16.5" thickBot="1" x14ac:dyDescent="0.3">
      <c r="A22" s="62" t="s">
        <v>4</v>
      </c>
      <c r="B22" s="63" t="s">
        <v>264</v>
      </c>
      <c r="C22" s="68"/>
      <c r="D22" s="69"/>
      <c r="E22" s="186"/>
      <c r="F22" s="174"/>
      <c r="I22" s="40"/>
    </row>
    <row r="23" spans="1:9" x14ac:dyDescent="0.25">
      <c r="A23" s="129" t="s">
        <v>37</v>
      </c>
      <c r="B23" s="104" t="s">
        <v>240</v>
      </c>
      <c r="C23" s="52"/>
      <c r="D23" s="53"/>
      <c r="E23" s="184"/>
      <c r="F23" s="120"/>
      <c r="I23" s="40"/>
    </row>
    <row r="24" spans="1:9" x14ac:dyDescent="0.25">
      <c r="A24" s="54" t="s">
        <v>2</v>
      </c>
      <c r="B24" s="55" t="s">
        <v>67</v>
      </c>
      <c r="C24" s="56"/>
      <c r="D24" s="57"/>
      <c r="E24" s="185"/>
      <c r="F24" s="81"/>
      <c r="I24" s="40"/>
    </row>
    <row r="25" spans="1:9" x14ac:dyDescent="0.25">
      <c r="A25" s="58"/>
      <c r="B25" s="59" t="s">
        <v>75</v>
      </c>
      <c r="C25" s="60"/>
      <c r="D25" s="61"/>
      <c r="E25" s="187"/>
      <c r="F25" s="48"/>
      <c r="I25" s="40"/>
    </row>
    <row r="26" spans="1:9" x14ac:dyDescent="0.25">
      <c r="A26" s="58" t="s">
        <v>3</v>
      </c>
      <c r="B26" s="59" t="s">
        <v>261</v>
      </c>
      <c r="C26" s="60"/>
      <c r="D26" s="61"/>
      <c r="E26" s="187"/>
      <c r="F26" s="81"/>
      <c r="I26" s="40"/>
    </row>
    <row r="27" spans="1:9" x14ac:dyDescent="0.25">
      <c r="A27" s="58" t="s">
        <v>4</v>
      </c>
      <c r="B27" s="59" t="s">
        <v>262</v>
      </c>
      <c r="C27" s="60"/>
      <c r="D27" s="61"/>
      <c r="E27" s="187"/>
      <c r="F27" s="81"/>
      <c r="I27" s="40"/>
    </row>
    <row r="28" spans="1:9" x14ac:dyDescent="0.25">
      <c r="A28" s="58" t="s">
        <v>15</v>
      </c>
      <c r="B28" s="59" t="s">
        <v>263</v>
      </c>
      <c r="C28" s="60"/>
      <c r="D28" s="61"/>
      <c r="E28" s="187"/>
      <c r="F28" s="81"/>
      <c r="I28" s="40"/>
    </row>
    <row r="29" spans="1:9" x14ac:dyDescent="0.25">
      <c r="A29" s="54" t="s">
        <v>5</v>
      </c>
      <c r="B29" s="55" t="s">
        <v>68</v>
      </c>
      <c r="C29" s="56"/>
      <c r="D29" s="57"/>
      <c r="E29" s="185"/>
      <c r="F29" s="81"/>
      <c r="I29" s="40"/>
    </row>
    <row r="30" spans="1:9" x14ac:dyDescent="0.25">
      <c r="A30" s="54" t="s">
        <v>69</v>
      </c>
      <c r="B30" s="55" t="s">
        <v>70</v>
      </c>
      <c r="C30" s="56"/>
      <c r="D30" s="57"/>
      <c r="E30" s="185"/>
      <c r="F30" s="48"/>
      <c r="I30" s="40"/>
    </row>
    <row r="31" spans="1:9" x14ac:dyDescent="0.25">
      <c r="A31" s="54" t="s">
        <v>71</v>
      </c>
      <c r="B31" s="55" t="s">
        <v>80</v>
      </c>
      <c r="C31" s="56"/>
      <c r="D31" s="57"/>
      <c r="E31" s="185"/>
      <c r="F31" s="48"/>
      <c r="I31" s="40"/>
    </row>
    <row r="32" spans="1:9" x14ac:dyDescent="0.25">
      <c r="A32" s="54" t="s">
        <v>79</v>
      </c>
      <c r="B32" s="55" t="s">
        <v>72</v>
      </c>
      <c r="C32" s="56"/>
      <c r="D32" s="57"/>
      <c r="E32" s="185"/>
      <c r="F32" s="81"/>
      <c r="I32" s="40"/>
    </row>
    <row r="33" spans="1:9" x14ac:dyDescent="0.25">
      <c r="A33" s="58"/>
      <c r="B33" s="59" t="s">
        <v>75</v>
      </c>
      <c r="C33" s="60"/>
      <c r="D33" s="61"/>
      <c r="E33" s="187"/>
      <c r="F33" s="81"/>
      <c r="I33" s="40"/>
    </row>
    <row r="34" spans="1:9" x14ac:dyDescent="0.25">
      <c r="A34" s="58" t="s">
        <v>13</v>
      </c>
      <c r="B34" s="59" t="s">
        <v>74</v>
      </c>
      <c r="C34" s="60"/>
      <c r="D34" s="61"/>
      <c r="E34" s="187"/>
      <c r="F34" s="81"/>
      <c r="I34" s="40"/>
    </row>
    <row r="35" spans="1:9" x14ac:dyDescent="0.25">
      <c r="A35" s="58" t="s">
        <v>81</v>
      </c>
      <c r="B35" s="59" t="s">
        <v>241</v>
      </c>
      <c r="C35" s="60"/>
      <c r="D35" s="61"/>
      <c r="E35" s="187"/>
      <c r="F35" s="81"/>
      <c r="I35" s="40"/>
    </row>
    <row r="36" spans="1:9" ht="16.5" thickBot="1" x14ac:dyDescent="0.3">
      <c r="A36" s="62" t="s">
        <v>198</v>
      </c>
      <c r="B36" s="63" t="s">
        <v>242</v>
      </c>
      <c r="C36" s="64"/>
      <c r="D36" s="65"/>
      <c r="E36" s="188"/>
      <c r="F36" s="174"/>
      <c r="I36" s="40"/>
    </row>
    <row r="37" spans="1:9" ht="16.5" thickBot="1" x14ac:dyDescent="0.3">
      <c r="A37" s="128" t="s">
        <v>38</v>
      </c>
      <c r="B37" s="66" t="s">
        <v>243</v>
      </c>
      <c r="C37" s="50"/>
      <c r="D37" s="51"/>
      <c r="E37" s="189"/>
      <c r="F37" s="173"/>
      <c r="I37" s="40"/>
    </row>
    <row r="38" spans="1:9" x14ac:dyDescent="0.25">
      <c r="A38" s="129" t="s">
        <v>82</v>
      </c>
      <c r="B38" s="104" t="s">
        <v>83</v>
      </c>
      <c r="C38" s="52"/>
      <c r="D38" s="53"/>
      <c r="E38" s="184"/>
      <c r="F38" s="120"/>
      <c r="I38" s="40"/>
    </row>
    <row r="39" spans="1:9" x14ac:dyDescent="0.25">
      <c r="A39" s="58" t="s">
        <v>2</v>
      </c>
      <c r="B39" s="59" t="s">
        <v>84</v>
      </c>
      <c r="C39" s="60"/>
      <c r="D39" s="61"/>
      <c r="E39" s="187"/>
      <c r="F39" s="81"/>
      <c r="I39" s="40"/>
    </row>
    <row r="40" spans="1:9" x14ac:dyDescent="0.25">
      <c r="A40" s="58"/>
      <c r="B40" s="59" t="s">
        <v>73</v>
      </c>
      <c r="C40" s="60"/>
      <c r="D40" s="61"/>
      <c r="E40" s="187"/>
      <c r="F40" s="81"/>
      <c r="I40" s="40"/>
    </row>
    <row r="41" spans="1:9" ht="31.5" x14ac:dyDescent="0.25">
      <c r="A41" s="58" t="s">
        <v>3</v>
      </c>
      <c r="B41" s="59" t="s">
        <v>247</v>
      </c>
      <c r="C41" s="60"/>
      <c r="D41" s="61"/>
      <c r="E41" s="187"/>
      <c r="F41" s="81"/>
      <c r="I41" s="40"/>
    </row>
    <row r="42" spans="1:9" x14ac:dyDescent="0.25">
      <c r="A42" s="58" t="s">
        <v>4</v>
      </c>
      <c r="B42" s="67" t="s">
        <v>248</v>
      </c>
      <c r="C42" s="60"/>
      <c r="D42" s="61"/>
      <c r="E42" s="187"/>
      <c r="F42" s="81"/>
      <c r="I42" s="40"/>
    </row>
    <row r="43" spans="1:9" x14ac:dyDescent="0.25">
      <c r="A43" s="58" t="s">
        <v>5</v>
      </c>
      <c r="B43" s="59" t="s">
        <v>85</v>
      </c>
      <c r="C43" s="60"/>
      <c r="D43" s="61"/>
      <c r="E43" s="187"/>
      <c r="F43" s="81"/>
      <c r="I43" s="40"/>
    </row>
    <row r="44" spans="1:9" x14ac:dyDescent="0.25">
      <c r="A44" s="58"/>
      <c r="B44" s="59" t="s">
        <v>73</v>
      </c>
      <c r="C44" s="60"/>
      <c r="D44" s="61"/>
      <c r="E44" s="187"/>
      <c r="F44" s="81"/>
      <c r="I44" s="40"/>
    </row>
    <row r="45" spans="1:9" ht="16.5" thickBot="1" x14ac:dyDescent="0.3">
      <c r="A45" s="62" t="s">
        <v>6</v>
      </c>
      <c r="B45" s="63" t="s">
        <v>249</v>
      </c>
      <c r="C45" s="64"/>
      <c r="D45" s="65"/>
      <c r="E45" s="188"/>
      <c r="F45" s="174"/>
      <c r="I45" s="40"/>
    </row>
    <row r="46" spans="1:9" ht="16.5" thickBot="1" x14ac:dyDescent="0.3">
      <c r="A46" s="160" t="s">
        <v>86</v>
      </c>
      <c r="B46" s="180" t="s">
        <v>87</v>
      </c>
      <c r="C46" s="196"/>
      <c r="D46" s="161"/>
      <c r="E46" s="190"/>
      <c r="F46" s="177"/>
      <c r="I46" s="40"/>
    </row>
    <row r="47" spans="1:9" ht="16.5" thickBot="1" x14ac:dyDescent="0.3">
      <c r="A47" s="128" t="s">
        <v>88</v>
      </c>
      <c r="B47" s="66" t="s">
        <v>89</v>
      </c>
      <c r="C47" s="50"/>
      <c r="D47" s="51"/>
      <c r="E47" s="189"/>
      <c r="F47" s="173"/>
      <c r="I47" s="40"/>
    </row>
    <row r="48" spans="1:9" ht="16.5" thickBot="1" x14ac:dyDescent="0.3">
      <c r="A48" s="128" t="s">
        <v>90</v>
      </c>
      <c r="B48" s="66" t="s">
        <v>91</v>
      </c>
      <c r="C48" s="50"/>
      <c r="D48" s="51"/>
      <c r="E48" s="189"/>
      <c r="F48" s="176"/>
      <c r="I48" s="40"/>
    </row>
    <row r="49" spans="1:9" x14ac:dyDescent="0.25">
      <c r="A49" s="129" t="s">
        <v>92</v>
      </c>
      <c r="B49" s="104" t="s">
        <v>259</v>
      </c>
      <c r="C49" s="52"/>
      <c r="D49" s="53"/>
      <c r="E49" s="184"/>
      <c r="F49" s="120"/>
      <c r="I49" s="40"/>
    </row>
    <row r="50" spans="1:9" x14ac:dyDescent="0.25">
      <c r="A50" s="58"/>
      <c r="B50" s="59" t="s">
        <v>75</v>
      </c>
      <c r="C50" s="60"/>
      <c r="D50" s="61"/>
      <c r="E50" s="187"/>
      <c r="F50" s="81"/>
      <c r="I50" s="40"/>
    </row>
    <row r="51" spans="1:9" x14ac:dyDescent="0.25">
      <c r="A51" s="58" t="s">
        <v>2</v>
      </c>
      <c r="B51" s="59" t="s">
        <v>250</v>
      </c>
      <c r="C51" s="60"/>
      <c r="D51" s="61"/>
      <c r="E51" s="187"/>
      <c r="F51" s="81"/>
      <c r="I51" s="40"/>
    </row>
    <row r="52" spans="1:9" x14ac:dyDescent="0.25">
      <c r="A52" s="162" t="s">
        <v>5</v>
      </c>
      <c r="B52" s="59" t="s">
        <v>251</v>
      </c>
      <c r="C52" s="60"/>
      <c r="D52" s="61"/>
      <c r="E52" s="187"/>
      <c r="F52" s="81"/>
      <c r="I52" s="40"/>
    </row>
    <row r="53" spans="1:9" x14ac:dyDescent="0.25">
      <c r="A53" s="58" t="s">
        <v>69</v>
      </c>
      <c r="B53" s="59" t="s">
        <v>252</v>
      </c>
      <c r="C53" s="60"/>
      <c r="D53" s="61"/>
      <c r="E53" s="187"/>
      <c r="F53" s="48"/>
      <c r="I53" s="40"/>
    </row>
    <row r="54" spans="1:9" ht="16.5" thickBot="1" x14ac:dyDescent="0.3">
      <c r="A54" s="62" t="s">
        <v>71</v>
      </c>
      <c r="B54" s="63" t="s">
        <v>253</v>
      </c>
      <c r="C54" s="68"/>
      <c r="D54" s="69"/>
      <c r="E54" s="186"/>
      <c r="F54" s="121"/>
      <c r="I54" s="40"/>
    </row>
    <row r="55" spans="1:9" x14ac:dyDescent="0.25">
      <c r="A55" s="129" t="s">
        <v>143</v>
      </c>
      <c r="B55" s="104" t="s">
        <v>257</v>
      </c>
      <c r="C55" s="52"/>
      <c r="D55" s="53"/>
      <c r="E55" s="184"/>
      <c r="F55" s="120"/>
      <c r="I55" s="40"/>
    </row>
    <row r="56" spans="1:9" x14ac:dyDescent="0.25">
      <c r="A56" s="58" t="s">
        <v>2</v>
      </c>
      <c r="B56" s="181" t="s">
        <v>235</v>
      </c>
      <c r="C56" s="60"/>
      <c r="D56" s="61"/>
      <c r="E56" s="187"/>
      <c r="F56" s="81"/>
      <c r="I56" s="40"/>
    </row>
    <row r="57" spans="1:9" x14ac:dyDescent="0.25">
      <c r="A57" s="58" t="s">
        <v>5</v>
      </c>
      <c r="B57" s="59" t="s">
        <v>236</v>
      </c>
      <c r="C57" s="60"/>
      <c r="D57" s="61"/>
      <c r="E57" s="187"/>
      <c r="F57" s="81"/>
      <c r="I57" s="40"/>
    </row>
    <row r="58" spans="1:9" ht="16.5" thickBot="1" x14ac:dyDescent="0.3">
      <c r="A58" s="62"/>
      <c r="B58" s="63" t="s">
        <v>237</v>
      </c>
      <c r="C58" s="64"/>
      <c r="D58" s="65"/>
      <c r="E58" s="188"/>
      <c r="F58" s="174"/>
      <c r="I58" s="40"/>
    </row>
    <row r="59" spans="1:9" x14ac:dyDescent="0.25">
      <c r="A59" s="129" t="s">
        <v>97</v>
      </c>
      <c r="B59" s="104" t="s">
        <v>258</v>
      </c>
      <c r="C59" s="52"/>
      <c r="D59" s="53"/>
      <c r="E59" s="184"/>
      <c r="F59" s="175"/>
      <c r="I59" s="40"/>
    </row>
    <row r="60" spans="1:9" x14ac:dyDescent="0.25">
      <c r="A60" s="58" t="s">
        <v>2</v>
      </c>
      <c r="B60" s="181" t="s">
        <v>238</v>
      </c>
      <c r="C60" s="60"/>
      <c r="D60" s="61"/>
      <c r="E60" s="187"/>
      <c r="F60" s="81"/>
      <c r="I60" s="40"/>
    </row>
    <row r="61" spans="1:9" x14ac:dyDescent="0.25">
      <c r="A61" s="58" t="s">
        <v>5</v>
      </c>
      <c r="B61" s="59" t="s">
        <v>239</v>
      </c>
      <c r="C61" s="60"/>
      <c r="D61" s="61"/>
      <c r="E61" s="187"/>
      <c r="F61" s="81"/>
      <c r="I61" s="40"/>
    </row>
    <row r="62" spans="1:9" ht="16.5" thickBot="1" x14ac:dyDescent="0.3">
      <c r="A62" s="62"/>
      <c r="B62" s="63" t="s">
        <v>237</v>
      </c>
      <c r="C62" s="64"/>
      <c r="D62" s="65"/>
      <c r="E62" s="188"/>
      <c r="F62" s="174"/>
      <c r="I62" s="40"/>
    </row>
    <row r="63" spans="1:9" x14ac:dyDescent="0.25">
      <c r="A63" s="129" t="s">
        <v>100</v>
      </c>
      <c r="B63" s="104" t="s">
        <v>98</v>
      </c>
      <c r="C63" s="52"/>
      <c r="D63" s="53"/>
      <c r="E63" s="184"/>
      <c r="F63" s="120"/>
      <c r="I63" s="40"/>
    </row>
    <row r="64" spans="1:9" x14ac:dyDescent="0.25">
      <c r="A64" s="54"/>
      <c r="B64" s="59" t="s">
        <v>99</v>
      </c>
      <c r="C64" s="60"/>
      <c r="D64" s="61"/>
      <c r="E64" s="187"/>
      <c r="F64" s="81"/>
      <c r="I64" s="40"/>
    </row>
    <row r="65" spans="1:9" x14ac:dyDescent="0.25">
      <c r="A65" s="58" t="s">
        <v>2</v>
      </c>
      <c r="B65" s="59" t="s">
        <v>254</v>
      </c>
      <c r="C65" s="60"/>
      <c r="D65" s="61"/>
      <c r="E65" s="187"/>
      <c r="F65" s="81"/>
      <c r="I65" s="40"/>
    </row>
    <row r="66" spans="1:9" x14ac:dyDescent="0.25">
      <c r="A66" s="58" t="s">
        <v>3</v>
      </c>
      <c r="B66" s="59" t="s">
        <v>107</v>
      </c>
      <c r="C66" s="56"/>
      <c r="D66" s="57"/>
      <c r="E66" s="185"/>
      <c r="F66" s="81"/>
      <c r="I66" s="40"/>
    </row>
    <row r="67" spans="1:9" ht="16.5" thickBot="1" x14ac:dyDescent="0.3">
      <c r="A67" s="62" t="s">
        <v>5</v>
      </c>
      <c r="B67" s="63" t="s">
        <v>255</v>
      </c>
      <c r="C67" s="68"/>
      <c r="D67" s="69"/>
      <c r="E67" s="186"/>
      <c r="F67" s="174"/>
      <c r="I67" s="40"/>
    </row>
    <row r="68" spans="1:9" x14ac:dyDescent="0.25">
      <c r="A68" s="129" t="s">
        <v>102</v>
      </c>
      <c r="B68" s="104" t="s">
        <v>101</v>
      </c>
      <c r="C68" s="70"/>
      <c r="D68" s="71"/>
      <c r="E68" s="191"/>
      <c r="F68" s="178"/>
      <c r="I68" s="40"/>
    </row>
    <row r="69" spans="1:9" x14ac:dyDescent="0.25">
      <c r="A69" s="54"/>
      <c r="B69" s="59" t="s">
        <v>146</v>
      </c>
      <c r="C69" s="60"/>
      <c r="D69" s="61"/>
      <c r="E69" s="187"/>
      <c r="F69" s="81"/>
      <c r="I69" s="40"/>
    </row>
    <row r="70" spans="1:9" x14ac:dyDescent="0.25">
      <c r="A70" s="58" t="s">
        <v>2</v>
      </c>
      <c r="B70" s="59" t="s">
        <v>256</v>
      </c>
      <c r="C70" s="56"/>
      <c r="D70" s="57"/>
      <c r="E70" s="185"/>
      <c r="F70" s="48"/>
      <c r="I70" s="40"/>
    </row>
    <row r="71" spans="1:9" x14ac:dyDescent="0.25">
      <c r="A71" s="58" t="s">
        <v>3</v>
      </c>
      <c r="B71" s="59" t="s">
        <v>107</v>
      </c>
      <c r="C71" s="56"/>
      <c r="D71" s="57"/>
      <c r="E71" s="185"/>
      <c r="F71" s="179"/>
      <c r="I71" s="40"/>
    </row>
    <row r="72" spans="1:9" ht="16.5" thickBot="1" x14ac:dyDescent="0.3">
      <c r="A72" s="62" t="s">
        <v>5</v>
      </c>
      <c r="B72" s="63" t="s">
        <v>255</v>
      </c>
      <c r="C72" s="68"/>
      <c r="D72" s="69"/>
      <c r="E72" s="186"/>
      <c r="F72" s="121"/>
      <c r="I72" s="40"/>
    </row>
    <row r="73" spans="1:9" ht="16.5" thickBot="1" x14ac:dyDescent="0.3">
      <c r="A73" s="128" t="s">
        <v>103</v>
      </c>
      <c r="B73" s="66" t="s">
        <v>145</v>
      </c>
      <c r="C73" s="50"/>
      <c r="D73" s="51"/>
      <c r="E73" s="189"/>
      <c r="F73" s="173"/>
      <c r="I73" s="40"/>
    </row>
    <row r="74" spans="1:9" x14ac:dyDescent="0.25">
      <c r="A74" s="130" t="s">
        <v>104</v>
      </c>
      <c r="B74" s="131" t="s">
        <v>265</v>
      </c>
      <c r="C74" s="115"/>
      <c r="D74" s="114"/>
      <c r="E74" s="192"/>
      <c r="F74" s="172"/>
      <c r="I74" s="40"/>
    </row>
    <row r="75" spans="1:9" x14ac:dyDescent="0.25">
      <c r="A75" s="58" t="s">
        <v>2</v>
      </c>
      <c r="B75" s="59" t="s">
        <v>266</v>
      </c>
      <c r="C75" s="60"/>
      <c r="D75" s="61"/>
      <c r="E75" s="187"/>
      <c r="F75" s="81"/>
      <c r="I75" s="40"/>
    </row>
    <row r="76" spans="1:9" ht="16.5" thickBot="1" x14ac:dyDescent="0.3">
      <c r="A76" s="62" t="s">
        <v>5</v>
      </c>
      <c r="B76" s="63" t="s">
        <v>267</v>
      </c>
      <c r="C76" s="64"/>
      <c r="D76" s="65"/>
      <c r="E76" s="188"/>
      <c r="F76" s="83"/>
    </row>
    <row r="77" spans="1:9" ht="16.5" thickBot="1" x14ac:dyDescent="0.3">
      <c r="A77" s="128" t="s">
        <v>244</v>
      </c>
      <c r="B77" s="66" t="s">
        <v>270</v>
      </c>
      <c r="C77" s="72"/>
      <c r="D77" s="73"/>
      <c r="E77" s="193"/>
      <c r="F77" s="119"/>
    </row>
    <row r="78" spans="1:9" x14ac:dyDescent="0.25">
      <c r="A78" s="129" t="s">
        <v>245</v>
      </c>
      <c r="B78" s="104" t="s">
        <v>144</v>
      </c>
      <c r="C78" s="52"/>
      <c r="D78" s="53"/>
      <c r="E78" s="184"/>
      <c r="F78" s="105"/>
    </row>
    <row r="79" spans="1:9" ht="16.5" thickBot="1" x14ac:dyDescent="0.3">
      <c r="A79" s="78"/>
      <c r="B79" s="63" t="s">
        <v>107</v>
      </c>
      <c r="C79" s="68"/>
      <c r="D79" s="69"/>
      <c r="E79" s="186"/>
      <c r="F79" s="83"/>
    </row>
    <row r="80" spans="1:9" ht="48" thickBot="1" x14ac:dyDescent="0.3">
      <c r="A80" s="128" t="s">
        <v>245</v>
      </c>
      <c r="B80" s="66" t="s">
        <v>697</v>
      </c>
      <c r="C80" s="72"/>
      <c r="D80" s="73"/>
      <c r="E80" s="193"/>
      <c r="F80" s="119"/>
    </row>
    <row r="81" spans="1:6" ht="47.25" x14ac:dyDescent="0.25">
      <c r="A81" s="129" t="s">
        <v>246</v>
      </c>
      <c r="B81" s="104" t="s">
        <v>698</v>
      </c>
      <c r="C81" s="70"/>
      <c r="D81" s="71"/>
      <c r="E81" s="191"/>
      <c r="F81" s="105"/>
    </row>
    <row r="82" spans="1:6" ht="32.25" thickBot="1" x14ac:dyDescent="0.3">
      <c r="A82" s="163"/>
      <c r="B82" s="197" t="s">
        <v>260</v>
      </c>
      <c r="C82" s="198"/>
      <c r="D82" s="164"/>
      <c r="E82" s="199"/>
      <c r="F82" s="171"/>
    </row>
    <row r="83" spans="1:6" ht="16.5" thickBot="1" x14ac:dyDescent="0.3">
      <c r="A83" s="166"/>
      <c r="B83" s="167"/>
      <c r="C83" s="168"/>
      <c r="D83" s="168"/>
      <c r="E83" s="168"/>
      <c r="F83" s="201"/>
    </row>
    <row r="84" spans="1:6" x14ac:dyDescent="0.25">
      <c r="A84" s="165"/>
      <c r="B84" s="131" t="s">
        <v>105</v>
      </c>
      <c r="C84" s="74"/>
      <c r="D84" s="75"/>
      <c r="E84" s="200"/>
      <c r="F84" s="118"/>
    </row>
    <row r="85" spans="1:6" x14ac:dyDescent="0.25">
      <c r="A85" s="58" t="s">
        <v>2</v>
      </c>
      <c r="B85" s="59" t="s">
        <v>106</v>
      </c>
      <c r="C85" s="76"/>
      <c r="D85" s="77"/>
      <c r="E85" s="194"/>
      <c r="F85" s="82"/>
    </row>
    <row r="86" spans="1:6" x14ac:dyDescent="0.25">
      <c r="A86" s="237" t="s">
        <v>340</v>
      </c>
      <c r="B86" s="239" t="s">
        <v>108</v>
      </c>
      <c r="C86" s="240"/>
      <c r="D86" s="238"/>
      <c r="E86" s="241"/>
      <c r="F86" s="171"/>
    </row>
    <row r="87" spans="1:6" ht="16.5" thickBot="1" x14ac:dyDescent="0.3">
      <c r="A87" s="62" t="s">
        <v>341</v>
      </c>
      <c r="B87" s="63" t="s">
        <v>349</v>
      </c>
      <c r="C87" s="79"/>
      <c r="D87" s="80"/>
      <c r="E87" s="195"/>
      <c r="F87" s="83"/>
    </row>
    <row r="89" spans="1:6" x14ac:dyDescent="0.25">
      <c r="A89" s="85" t="s">
        <v>109</v>
      </c>
      <c r="B89" s="84"/>
      <c r="C89" s="84"/>
      <c r="D89" s="84"/>
    </row>
  </sheetData>
  <mergeCells count="5">
    <mergeCell ref="A6:F6"/>
    <mergeCell ref="A16:A17"/>
    <mergeCell ref="B16:B17"/>
    <mergeCell ref="E16:F16"/>
    <mergeCell ref="C16:D16"/>
  </mergeCells>
  <phoneticPr fontId="4" type="noConversion"/>
  <pageMargins left="0.75" right="0.75" top="1" bottom="1" header="0.5" footer="0.5"/>
  <pageSetup paperSize="9" scale="72" fitToHeight="3" orientation="portrait" r:id="rId1"/>
  <headerFooter alignWithMargins="0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2:M64"/>
  <sheetViews>
    <sheetView view="pageBreakPreview" zoomScale="60" zoomScaleNormal="70" workbookViewId="0">
      <selection activeCell="E19" sqref="E19"/>
    </sheetView>
  </sheetViews>
  <sheetFormatPr defaultColWidth="9" defaultRowHeight="15.75" x14ac:dyDescent="0.25"/>
  <cols>
    <col min="1" max="1" width="9" style="1"/>
    <col min="2" max="2" width="37.25" style="1" bestFit="1" customWidth="1"/>
    <col min="3" max="3" width="13.375" style="1" customWidth="1"/>
    <col min="4" max="5" width="10.875" style="1" customWidth="1"/>
    <col min="6" max="7" width="20.75" style="229" customWidth="1"/>
    <col min="8" max="8" width="14.375" style="1" customWidth="1"/>
    <col min="9" max="9" width="12.25" style="1" customWidth="1"/>
    <col min="10" max="10" width="6.25" style="1" customWidth="1"/>
    <col min="11" max="12" width="14.375" style="1" customWidth="1"/>
    <col min="13" max="13" width="37.5" style="1" customWidth="1"/>
    <col min="14" max="16384" width="9" style="1"/>
  </cols>
  <sheetData>
    <row r="2" spans="1:13" x14ac:dyDescent="0.25">
      <c r="M2" s="4" t="s">
        <v>530</v>
      </c>
    </row>
    <row r="3" spans="1:13" x14ac:dyDescent="0.25">
      <c r="M3" s="4" t="s">
        <v>297</v>
      </c>
    </row>
    <row r="4" spans="1:13" x14ac:dyDescent="0.25">
      <c r="M4" s="4" t="s">
        <v>321</v>
      </c>
    </row>
    <row r="5" spans="1:13" x14ac:dyDescent="0.25">
      <c r="M5" s="4"/>
    </row>
    <row r="6" spans="1:13" x14ac:dyDescent="0.25">
      <c r="A6" s="16"/>
    </row>
    <row r="7" spans="1:13" ht="33" customHeight="1" x14ac:dyDescent="0.25">
      <c r="A7" s="710" t="s">
        <v>568</v>
      </c>
      <c r="B7" s="611"/>
      <c r="C7" s="611"/>
      <c r="D7" s="611"/>
      <c r="E7" s="611"/>
      <c r="F7" s="611"/>
      <c r="G7" s="611"/>
      <c r="H7" s="611"/>
      <c r="I7" s="611"/>
      <c r="J7" s="611"/>
      <c r="K7" s="611"/>
      <c r="L7" s="611"/>
      <c r="M7" s="611"/>
    </row>
    <row r="9" spans="1:13" x14ac:dyDescent="0.25">
      <c r="M9" s="4" t="s">
        <v>298</v>
      </c>
    </row>
    <row r="10" spans="1:13" x14ac:dyDescent="0.25">
      <c r="M10" s="4" t="s">
        <v>299</v>
      </c>
    </row>
    <row r="11" spans="1:13" x14ac:dyDescent="0.25">
      <c r="M11" s="4"/>
    </row>
    <row r="12" spans="1:13" x14ac:dyDescent="0.25">
      <c r="M12" s="219" t="s">
        <v>300</v>
      </c>
    </row>
    <row r="13" spans="1:13" x14ac:dyDescent="0.25">
      <c r="A13" s="16"/>
      <c r="M13" s="4" t="s">
        <v>301</v>
      </c>
    </row>
    <row r="14" spans="1:13" x14ac:dyDescent="0.25">
      <c r="A14" s="16"/>
      <c r="M14" s="4" t="s">
        <v>302</v>
      </c>
    </row>
    <row r="15" spans="1:13" ht="16.5" thickBot="1" x14ac:dyDescent="0.3">
      <c r="A15" s="16"/>
      <c r="M15" s="4"/>
    </row>
    <row r="16" spans="1:13" ht="41.25" customHeight="1" x14ac:dyDescent="0.25">
      <c r="A16" s="657" t="s">
        <v>16</v>
      </c>
      <c r="B16" s="658" t="s">
        <v>39</v>
      </c>
      <c r="C16" s="658" t="s">
        <v>490</v>
      </c>
      <c r="D16" s="727" t="s">
        <v>309</v>
      </c>
      <c r="E16" s="728"/>
      <c r="F16" s="659" t="s">
        <v>345</v>
      </c>
      <c r="G16" s="659" t="s">
        <v>677</v>
      </c>
      <c r="H16" s="659" t="s">
        <v>491</v>
      </c>
      <c r="I16" s="658" t="s">
        <v>140</v>
      </c>
      <c r="J16" s="658"/>
      <c r="K16" s="658"/>
      <c r="L16" s="658"/>
      <c r="M16" s="732" t="s">
        <v>18</v>
      </c>
    </row>
    <row r="17" spans="1:13" ht="41.25" customHeight="1" x14ac:dyDescent="0.25">
      <c r="A17" s="652"/>
      <c r="B17" s="649"/>
      <c r="C17" s="649"/>
      <c r="D17" s="729"/>
      <c r="E17" s="730"/>
      <c r="F17" s="660"/>
      <c r="G17" s="660"/>
      <c r="H17" s="660"/>
      <c r="I17" s="649" t="s">
        <v>62</v>
      </c>
      <c r="J17" s="649" t="s">
        <v>133</v>
      </c>
      <c r="K17" s="649" t="s">
        <v>131</v>
      </c>
      <c r="L17" s="649"/>
      <c r="M17" s="733"/>
    </row>
    <row r="18" spans="1:13" ht="89.25" customHeight="1" x14ac:dyDescent="0.25">
      <c r="A18" s="652"/>
      <c r="B18" s="649"/>
      <c r="C18" s="649"/>
      <c r="D18" s="15" t="s">
        <v>148</v>
      </c>
      <c r="E18" s="15" t="s">
        <v>149</v>
      </c>
      <c r="F18" s="735"/>
      <c r="G18" s="735"/>
      <c r="H18" s="735"/>
      <c r="I18" s="649"/>
      <c r="J18" s="649"/>
      <c r="K18" s="15" t="s">
        <v>130</v>
      </c>
      <c r="L18" s="15" t="s">
        <v>132</v>
      </c>
      <c r="M18" s="734"/>
    </row>
    <row r="19" spans="1:13" x14ac:dyDescent="0.25">
      <c r="A19" s="28"/>
      <c r="B19" s="26" t="s">
        <v>40</v>
      </c>
      <c r="C19" s="26"/>
      <c r="D19" s="26"/>
      <c r="E19" s="6"/>
      <c r="F19" s="6"/>
      <c r="G19" s="6"/>
      <c r="H19" s="6"/>
      <c r="I19" s="6"/>
      <c r="J19" s="6"/>
      <c r="K19" s="6"/>
      <c r="L19" s="6"/>
      <c r="M19" s="7"/>
    </row>
    <row r="20" spans="1:13" ht="31.5" x14ac:dyDescent="0.25">
      <c r="A20" s="28" t="s">
        <v>2</v>
      </c>
      <c r="B20" s="26" t="s">
        <v>138</v>
      </c>
      <c r="C20" s="26"/>
      <c r="D20" s="26"/>
      <c r="E20" s="26"/>
      <c r="F20" s="6"/>
      <c r="G20" s="6"/>
      <c r="H20" s="6"/>
      <c r="I20" s="6"/>
      <c r="J20" s="6"/>
      <c r="K20" s="6"/>
      <c r="L20" s="6"/>
      <c r="M20" s="7"/>
    </row>
    <row r="21" spans="1:13" ht="31.5" x14ac:dyDescent="0.25">
      <c r="A21" s="116" t="s">
        <v>3</v>
      </c>
      <c r="B21" s="26" t="s">
        <v>135</v>
      </c>
      <c r="C21" s="26"/>
      <c r="D21" s="26"/>
      <c r="E21" s="26"/>
      <c r="F21" s="6"/>
      <c r="G21" s="6"/>
      <c r="H21" s="6"/>
      <c r="I21" s="6"/>
      <c r="J21" s="6"/>
      <c r="K21" s="6"/>
      <c r="L21" s="6"/>
      <c r="M21" s="7"/>
    </row>
    <row r="22" spans="1:13" x14ac:dyDescent="0.25">
      <c r="A22" s="18">
        <v>1</v>
      </c>
      <c r="B22" s="5" t="s">
        <v>41</v>
      </c>
      <c r="C22" s="5"/>
      <c r="D22" s="5"/>
      <c r="E22" s="5"/>
      <c r="F22" s="6"/>
      <c r="G22" s="6"/>
      <c r="H22" s="6"/>
      <c r="I22" s="6"/>
      <c r="J22" s="6"/>
      <c r="K22" s="6"/>
      <c r="L22" s="6"/>
      <c r="M22" s="7"/>
    </row>
    <row r="23" spans="1:13" x14ac:dyDescent="0.25">
      <c r="A23" s="18">
        <v>2</v>
      </c>
      <c r="B23" s="5" t="s">
        <v>43</v>
      </c>
      <c r="C23" s="5"/>
      <c r="D23" s="5"/>
      <c r="E23" s="5"/>
      <c r="F23" s="6"/>
      <c r="G23" s="6"/>
      <c r="H23" s="6"/>
      <c r="I23" s="6"/>
      <c r="J23" s="6"/>
      <c r="K23" s="6"/>
      <c r="L23" s="6"/>
      <c r="M23" s="7"/>
    </row>
    <row r="24" spans="1:13" x14ac:dyDescent="0.25">
      <c r="A24" s="18" t="s">
        <v>42</v>
      </c>
      <c r="B24" s="5"/>
      <c r="C24" s="5"/>
      <c r="D24" s="5"/>
      <c r="E24" s="5"/>
      <c r="F24" s="6"/>
      <c r="G24" s="6"/>
      <c r="H24" s="6"/>
      <c r="I24" s="6"/>
      <c r="J24" s="6"/>
      <c r="K24" s="6"/>
      <c r="L24" s="6"/>
      <c r="M24" s="7"/>
    </row>
    <row r="25" spans="1:13" ht="31.5" x14ac:dyDescent="0.25">
      <c r="A25" s="28" t="s">
        <v>4</v>
      </c>
      <c r="B25" s="26" t="s">
        <v>268</v>
      </c>
      <c r="C25" s="26"/>
      <c r="D25" s="5"/>
      <c r="E25" s="5"/>
      <c r="F25" s="6"/>
      <c r="G25" s="6"/>
      <c r="H25" s="6"/>
      <c r="I25" s="6"/>
      <c r="J25" s="6"/>
      <c r="K25" s="6"/>
      <c r="L25" s="6"/>
      <c r="M25" s="7"/>
    </row>
    <row r="26" spans="1:13" x14ac:dyDescent="0.25">
      <c r="A26" s="18">
        <v>1</v>
      </c>
      <c r="B26" s="5" t="s">
        <v>41</v>
      </c>
      <c r="C26" s="5"/>
      <c r="D26" s="5"/>
      <c r="E26" s="5"/>
      <c r="F26" s="6"/>
      <c r="G26" s="6"/>
      <c r="H26" s="6"/>
      <c r="I26" s="6"/>
      <c r="J26" s="6"/>
      <c r="K26" s="6"/>
      <c r="L26" s="6"/>
      <c r="M26" s="7"/>
    </row>
    <row r="27" spans="1:13" x14ac:dyDescent="0.25">
      <c r="A27" s="18">
        <v>2</v>
      </c>
      <c r="B27" s="5" t="s">
        <v>43</v>
      </c>
      <c r="C27" s="5"/>
      <c r="D27" s="5"/>
      <c r="E27" s="5"/>
      <c r="F27" s="6"/>
      <c r="G27" s="6"/>
      <c r="H27" s="6"/>
      <c r="I27" s="6"/>
      <c r="J27" s="6"/>
      <c r="K27" s="6"/>
      <c r="L27" s="6"/>
      <c r="M27" s="7"/>
    </row>
    <row r="28" spans="1:13" x14ac:dyDescent="0.25">
      <c r="A28" s="18" t="s">
        <v>42</v>
      </c>
      <c r="B28" s="5"/>
      <c r="C28" s="5"/>
      <c r="D28" s="5"/>
      <c r="E28" s="5"/>
      <c r="F28" s="6"/>
      <c r="G28" s="6"/>
      <c r="H28" s="6"/>
      <c r="I28" s="6"/>
      <c r="J28" s="6"/>
      <c r="K28" s="6"/>
      <c r="L28" s="6"/>
      <c r="M28" s="7"/>
    </row>
    <row r="29" spans="1:13" ht="31.5" x14ac:dyDescent="0.25">
      <c r="A29" s="28" t="s">
        <v>15</v>
      </c>
      <c r="B29" s="26" t="s">
        <v>136</v>
      </c>
      <c r="C29" s="26"/>
      <c r="D29" s="5"/>
      <c r="E29" s="5"/>
      <c r="F29" s="6"/>
      <c r="G29" s="6"/>
      <c r="H29" s="6"/>
      <c r="I29" s="6"/>
      <c r="J29" s="6"/>
      <c r="K29" s="6"/>
      <c r="L29" s="6"/>
      <c r="M29" s="7"/>
    </row>
    <row r="30" spans="1:13" x14ac:dyDescent="0.25">
      <c r="A30" s="18">
        <v>1</v>
      </c>
      <c r="B30" s="5" t="s">
        <v>41</v>
      </c>
      <c r="C30" s="5"/>
      <c r="D30" s="5"/>
      <c r="E30" s="5"/>
      <c r="F30" s="6"/>
      <c r="G30" s="6"/>
      <c r="H30" s="6"/>
      <c r="I30" s="6"/>
      <c r="J30" s="6"/>
      <c r="K30" s="6"/>
      <c r="L30" s="6"/>
      <c r="M30" s="7"/>
    </row>
    <row r="31" spans="1:13" x14ac:dyDescent="0.25">
      <c r="A31" s="18">
        <v>2</v>
      </c>
      <c r="B31" s="5" t="s">
        <v>43</v>
      </c>
      <c r="C31" s="5"/>
      <c r="D31" s="5"/>
      <c r="E31" s="5"/>
      <c r="F31" s="6"/>
      <c r="G31" s="6"/>
      <c r="H31" s="6"/>
      <c r="I31" s="6"/>
      <c r="J31" s="6"/>
      <c r="K31" s="6"/>
      <c r="L31" s="6"/>
      <c r="M31" s="7"/>
    </row>
    <row r="32" spans="1:13" x14ac:dyDescent="0.25">
      <c r="A32" s="18" t="s">
        <v>42</v>
      </c>
      <c r="B32" s="5"/>
      <c r="C32" s="5"/>
      <c r="D32" s="5"/>
      <c r="E32" s="5"/>
      <c r="F32" s="6"/>
      <c r="G32" s="6"/>
      <c r="H32" s="6"/>
      <c r="I32" s="6"/>
      <c r="J32" s="6"/>
      <c r="K32" s="6"/>
      <c r="L32" s="6"/>
      <c r="M32" s="7"/>
    </row>
    <row r="33" spans="1:13" ht="47.25" x14ac:dyDescent="0.25">
      <c r="A33" s="28" t="s">
        <v>32</v>
      </c>
      <c r="B33" s="26" t="s">
        <v>137</v>
      </c>
      <c r="C33" s="5"/>
      <c r="D33" s="5"/>
      <c r="E33" s="5"/>
      <c r="F33" s="6"/>
      <c r="G33" s="6"/>
      <c r="H33" s="6"/>
      <c r="I33" s="6"/>
      <c r="J33" s="6"/>
      <c r="K33" s="6"/>
      <c r="L33" s="6"/>
      <c r="M33" s="7"/>
    </row>
    <row r="34" spans="1:13" x14ac:dyDescent="0.25">
      <c r="A34" s="18">
        <v>1</v>
      </c>
      <c r="B34" s="5" t="s">
        <v>41</v>
      </c>
      <c r="C34" s="5"/>
      <c r="D34" s="5"/>
      <c r="E34" s="5"/>
      <c r="F34" s="6"/>
      <c r="G34" s="6"/>
      <c r="H34" s="6"/>
      <c r="I34" s="6"/>
      <c r="J34" s="6"/>
      <c r="K34" s="6"/>
      <c r="L34" s="6"/>
      <c r="M34" s="7"/>
    </row>
    <row r="35" spans="1:13" x14ac:dyDescent="0.25">
      <c r="A35" s="18">
        <v>2</v>
      </c>
      <c r="B35" s="5" t="s">
        <v>43</v>
      </c>
      <c r="C35" s="5"/>
      <c r="D35" s="5"/>
      <c r="E35" s="5"/>
      <c r="F35" s="6"/>
      <c r="G35" s="6"/>
      <c r="H35" s="6"/>
      <c r="I35" s="6"/>
      <c r="J35" s="6"/>
      <c r="K35" s="6"/>
      <c r="L35" s="6"/>
      <c r="M35" s="7"/>
    </row>
    <row r="36" spans="1:13" x14ac:dyDescent="0.25">
      <c r="A36" s="18" t="s">
        <v>42</v>
      </c>
      <c r="B36" s="5"/>
      <c r="C36" s="5"/>
      <c r="D36" s="5"/>
      <c r="E36" s="5"/>
      <c r="F36" s="6"/>
      <c r="G36" s="6"/>
      <c r="H36" s="6"/>
      <c r="I36" s="6"/>
      <c r="J36" s="6"/>
      <c r="K36" s="6"/>
      <c r="L36" s="6"/>
      <c r="M36" s="7"/>
    </row>
    <row r="37" spans="1:13" x14ac:dyDescent="0.25">
      <c r="A37" s="28" t="s">
        <v>5</v>
      </c>
      <c r="B37" s="26" t="s">
        <v>54</v>
      </c>
      <c r="C37" s="26"/>
      <c r="D37" s="26"/>
      <c r="E37" s="26"/>
      <c r="F37" s="6"/>
      <c r="G37" s="6"/>
      <c r="H37" s="6"/>
      <c r="I37" s="6"/>
      <c r="J37" s="6"/>
      <c r="K37" s="6"/>
      <c r="L37" s="6"/>
      <c r="M37" s="7"/>
    </row>
    <row r="38" spans="1:13" ht="31.5" x14ac:dyDescent="0.25">
      <c r="A38" s="116" t="s">
        <v>6</v>
      </c>
      <c r="B38" s="26" t="s">
        <v>135</v>
      </c>
      <c r="C38" s="26"/>
      <c r="D38" s="26"/>
      <c r="E38" s="26"/>
      <c r="F38" s="6"/>
      <c r="G38" s="6"/>
      <c r="H38" s="6"/>
      <c r="I38" s="6"/>
      <c r="J38" s="6"/>
      <c r="K38" s="6"/>
      <c r="L38" s="6"/>
      <c r="M38" s="7"/>
    </row>
    <row r="39" spans="1:13" x14ac:dyDescent="0.25">
      <c r="A39" s="18">
        <v>1</v>
      </c>
      <c r="B39" s="5" t="s">
        <v>41</v>
      </c>
      <c r="C39" s="26"/>
      <c r="D39" s="26"/>
      <c r="E39" s="26"/>
      <c r="F39" s="6"/>
      <c r="G39" s="6"/>
      <c r="H39" s="6"/>
      <c r="I39" s="6"/>
      <c r="J39" s="6"/>
      <c r="K39" s="6"/>
      <c r="L39" s="6"/>
      <c r="M39" s="7"/>
    </row>
    <row r="40" spans="1:13" x14ac:dyDescent="0.25">
      <c r="A40" s="18">
        <v>2</v>
      </c>
      <c r="B40" s="5" t="s">
        <v>43</v>
      </c>
      <c r="C40" s="26"/>
      <c r="D40" s="26"/>
      <c r="E40" s="26"/>
      <c r="F40" s="6"/>
      <c r="G40" s="6"/>
      <c r="H40" s="6"/>
      <c r="I40" s="6"/>
      <c r="J40" s="6"/>
      <c r="K40" s="6"/>
      <c r="L40" s="6"/>
      <c r="M40" s="7"/>
    </row>
    <row r="41" spans="1:13" x14ac:dyDescent="0.25">
      <c r="A41" s="18" t="s">
        <v>42</v>
      </c>
      <c r="B41" s="5"/>
      <c r="C41" s="26"/>
      <c r="D41" s="26"/>
      <c r="E41" s="26"/>
      <c r="F41" s="6"/>
      <c r="G41" s="6"/>
      <c r="H41" s="6"/>
      <c r="I41" s="6"/>
      <c r="J41" s="6"/>
      <c r="K41" s="6"/>
      <c r="L41" s="6"/>
      <c r="M41" s="7"/>
    </row>
    <row r="42" spans="1:13" x14ac:dyDescent="0.25">
      <c r="A42" s="116" t="s">
        <v>7</v>
      </c>
      <c r="B42" s="232" t="s">
        <v>303</v>
      </c>
      <c r="C42" s="26"/>
      <c r="D42" s="26"/>
      <c r="E42" s="26"/>
      <c r="F42" s="6"/>
      <c r="G42" s="6"/>
      <c r="H42" s="6"/>
      <c r="I42" s="6"/>
      <c r="J42" s="6"/>
      <c r="K42" s="6"/>
      <c r="L42" s="6"/>
      <c r="M42" s="7"/>
    </row>
    <row r="43" spans="1:13" x14ac:dyDescent="0.25">
      <c r="A43" s="18">
        <v>1</v>
      </c>
      <c r="B43" s="5" t="s">
        <v>41</v>
      </c>
      <c r="C43" s="26"/>
      <c r="D43" s="26"/>
      <c r="E43" s="26"/>
      <c r="F43" s="6"/>
      <c r="G43" s="6"/>
      <c r="H43" s="6"/>
      <c r="I43" s="6"/>
      <c r="J43" s="6"/>
      <c r="K43" s="6"/>
      <c r="L43" s="6"/>
      <c r="M43" s="7"/>
    </row>
    <row r="44" spans="1:13" x14ac:dyDescent="0.25">
      <c r="A44" s="18"/>
      <c r="B44" s="5" t="s">
        <v>147</v>
      </c>
      <c r="C44" s="26"/>
      <c r="D44" s="26"/>
      <c r="E44" s="26"/>
      <c r="F44" s="6"/>
      <c r="G44" s="6"/>
      <c r="H44" s="6"/>
      <c r="I44" s="6"/>
      <c r="J44" s="6"/>
      <c r="K44" s="6"/>
      <c r="L44" s="6"/>
      <c r="M44" s="7"/>
    </row>
    <row r="45" spans="1:13" x14ac:dyDescent="0.25">
      <c r="A45" s="18">
        <v>2</v>
      </c>
      <c r="B45" s="5" t="s">
        <v>43</v>
      </c>
      <c r="C45" s="26"/>
      <c r="D45" s="26"/>
      <c r="E45" s="26"/>
      <c r="F45" s="6"/>
      <c r="G45" s="6"/>
      <c r="H45" s="6"/>
      <c r="I45" s="6"/>
      <c r="J45" s="6"/>
      <c r="K45" s="6"/>
      <c r="L45" s="6"/>
      <c r="M45" s="7"/>
    </row>
    <row r="46" spans="1:13" x14ac:dyDescent="0.25">
      <c r="A46" s="18"/>
      <c r="B46" s="5" t="s">
        <v>147</v>
      </c>
      <c r="C46" s="5"/>
      <c r="D46" s="5"/>
      <c r="E46" s="5"/>
      <c r="F46" s="6"/>
      <c r="G46" s="6"/>
      <c r="H46" s="6"/>
      <c r="I46" s="6"/>
      <c r="J46" s="6"/>
      <c r="K46" s="6"/>
      <c r="L46" s="6"/>
      <c r="M46" s="7"/>
    </row>
    <row r="47" spans="1:13" x14ac:dyDescent="0.25">
      <c r="A47" s="18" t="s">
        <v>42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7"/>
    </row>
    <row r="48" spans="1:13" ht="15.75" customHeight="1" x14ac:dyDescent="0.25">
      <c r="A48" s="731" t="s">
        <v>105</v>
      </c>
      <c r="B48" s="629"/>
      <c r="C48" s="5"/>
      <c r="D48" s="5"/>
      <c r="E48" s="5"/>
      <c r="F48" s="6"/>
      <c r="G48" s="6"/>
      <c r="H48" s="6"/>
      <c r="I48" s="6"/>
      <c r="J48" s="6"/>
      <c r="K48" s="6"/>
      <c r="L48" s="6"/>
      <c r="M48" s="7"/>
    </row>
    <row r="49" spans="1:13" ht="31.5" x14ac:dyDescent="0.25">
      <c r="A49" s="28"/>
      <c r="B49" s="26" t="s">
        <v>134</v>
      </c>
      <c r="C49" s="26"/>
      <c r="D49" s="5"/>
      <c r="E49" s="5"/>
      <c r="F49" s="6"/>
      <c r="G49" s="6"/>
      <c r="H49" s="6"/>
      <c r="I49" s="6"/>
      <c r="J49" s="6"/>
      <c r="K49" s="6"/>
      <c r="L49" s="6"/>
      <c r="M49" s="7"/>
    </row>
    <row r="50" spans="1:13" x14ac:dyDescent="0.25">
      <c r="A50" s="18">
        <v>1</v>
      </c>
      <c r="B50" s="5" t="s">
        <v>41</v>
      </c>
      <c r="C50" s="5"/>
      <c r="D50" s="5"/>
      <c r="E50" s="5"/>
      <c r="F50" s="6"/>
      <c r="G50" s="6"/>
      <c r="H50" s="6"/>
      <c r="I50" s="6"/>
      <c r="J50" s="6"/>
      <c r="K50" s="6"/>
      <c r="L50" s="6"/>
      <c r="M50" s="7"/>
    </row>
    <row r="51" spans="1:13" x14ac:dyDescent="0.25">
      <c r="A51" s="18">
        <v>2</v>
      </c>
      <c r="B51" s="5" t="s">
        <v>43</v>
      </c>
      <c r="C51" s="5"/>
      <c r="D51" s="5"/>
      <c r="E51" s="5"/>
      <c r="F51" s="6"/>
      <c r="G51" s="6"/>
      <c r="H51" s="6"/>
      <c r="I51" s="6"/>
      <c r="J51" s="6"/>
      <c r="K51" s="6"/>
      <c r="L51" s="6"/>
      <c r="M51" s="7"/>
    </row>
    <row r="52" spans="1:13" ht="16.5" thickBot="1" x14ac:dyDescent="0.3">
      <c r="A52" s="90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2"/>
    </row>
    <row r="53" spans="1:13" x14ac:dyDescent="0.25">
      <c r="A53" s="88"/>
      <c r="B53" s="8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</row>
    <row r="54" spans="1:13" x14ac:dyDescent="0.25">
      <c r="A54" s="88"/>
      <c r="B54" s="89" t="s">
        <v>310</v>
      </c>
      <c r="C54" s="41"/>
      <c r="D54" s="88"/>
      <c r="E54" s="88"/>
      <c r="F54" s="88"/>
      <c r="G54" s="88"/>
      <c r="H54" s="88"/>
      <c r="I54" s="88"/>
      <c r="J54" s="88"/>
      <c r="K54" s="88"/>
      <c r="L54" s="88"/>
      <c r="M54" s="88"/>
    </row>
    <row r="55" spans="1:13" ht="15.75" customHeight="1" x14ac:dyDescent="0.25">
      <c r="A55" s="88"/>
      <c r="B55" s="667" t="s">
        <v>311</v>
      </c>
      <c r="C55" s="667"/>
      <c r="D55" s="667"/>
      <c r="E55" s="667"/>
      <c r="F55" s="88"/>
      <c r="G55" s="88"/>
      <c r="H55" s="88"/>
      <c r="I55" s="88"/>
      <c r="J55" s="88"/>
      <c r="K55" s="88"/>
      <c r="L55" s="88"/>
      <c r="M55" s="88"/>
    </row>
    <row r="56" spans="1:13" x14ac:dyDescent="0.25">
      <c r="A56" s="29"/>
      <c r="B56" s="1" t="s">
        <v>312</v>
      </c>
      <c r="F56" s="29"/>
      <c r="G56" s="29"/>
      <c r="H56" s="29"/>
      <c r="I56" s="29"/>
      <c r="J56" s="29"/>
      <c r="K56" s="29"/>
      <c r="L56" s="29"/>
      <c r="M56" s="29"/>
    </row>
    <row r="57" spans="1:13" x14ac:dyDescent="0.25">
      <c r="A57" s="29"/>
      <c r="F57" s="29"/>
      <c r="G57" s="29"/>
      <c r="H57" s="29"/>
      <c r="I57" s="29"/>
      <c r="J57" s="29"/>
      <c r="K57" s="29"/>
      <c r="L57" s="29"/>
      <c r="M57" s="29"/>
    </row>
    <row r="58" spans="1:13" ht="15.75" customHeight="1" x14ac:dyDescent="0.25">
      <c r="A58" s="29"/>
      <c r="B58" s="612" t="s">
        <v>313</v>
      </c>
      <c r="C58" s="612"/>
      <c r="D58" s="612"/>
      <c r="E58" s="612"/>
      <c r="F58" s="29"/>
      <c r="G58" s="29"/>
      <c r="H58" s="29"/>
      <c r="I58" s="29"/>
      <c r="J58" s="29"/>
      <c r="K58" s="29"/>
      <c r="L58" s="29"/>
      <c r="M58" s="29"/>
    </row>
    <row r="59" spans="1:13" x14ac:dyDescent="0.25">
      <c r="A59" s="29"/>
      <c r="B59" s="13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</row>
    <row r="60" spans="1:13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</row>
    <row r="61" spans="1:13" x14ac:dyDescent="0.25">
      <c r="A61" s="14"/>
    </row>
    <row r="62" spans="1:13" x14ac:dyDescent="0.25">
      <c r="A62" s="20"/>
      <c r="C62" s="21"/>
    </row>
    <row r="63" spans="1:13" x14ac:dyDescent="0.25">
      <c r="D63" s="24"/>
      <c r="F63" s="242"/>
      <c r="G63" s="242"/>
      <c r="H63" s="32"/>
      <c r="I63" s="32"/>
      <c r="J63" s="32"/>
      <c r="K63" s="32"/>
      <c r="L63" s="32"/>
      <c r="M63" s="32"/>
    </row>
    <row r="64" spans="1:13" x14ac:dyDescent="0.25">
      <c r="A64" s="17"/>
      <c r="D64" s="16"/>
    </row>
  </sheetData>
  <mergeCells count="16">
    <mergeCell ref="A7:M7"/>
    <mergeCell ref="B58:E58"/>
    <mergeCell ref="B55:E55"/>
    <mergeCell ref="D16:E17"/>
    <mergeCell ref="A48:B48"/>
    <mergeCell ref="M16:M18"/>
    <mergeCell ref="I16:L16"/>
    <mergeCell ref="A16:A18"/>
    <mergeCell ref="H16:H18"/>
    <mergeCell ref="J17:J18"/>
    <mergeCell ref="B16:B18"/>
    <mergeCell ref="K17:L17"/>
    <mergeCell ref="I17:I18"/>
    <mergeCell ref="C16:C18"/>
    <mergeCell ref="F16:F18"/>
    <mergeCell ref="G16:G18"/>
  </mergeCells>
  <phoneticPr fontId="4" type="noConversion"/>
  <pageMargins left="0.19685039370078741" right="0.19685039370078741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2:G73"/>
  <sheetViews>
    <sheetView view="pageBreakPreview" topLeftCell="A4" zoomScale="80" zoomScaleSheetLayoutView="80" workbookViewId="0">
      <selection activeCell="E19" sqref="E19"/>
    </sheetView>
  </sheetViews>
  <sheetFormatPr defaultColWidth="9" defaultRowHeight="15.75" x14ac:dyDescent="0.25"/>
  <cols>
    <col min="1" max="1" width="9" style="1"/>
    <col min="2" max="2" width="34.875" style="1" customWidth="1"/>
    <col min="3" max="3" width="9.25" style="1" bestFit="1" customWidth="1"/>
    <col min="4" max="4" width="10.5" style="1" bestFit="1" customWidth="1"/>
    <col min="5" max="5" width="39.625" style="1" customWidth="1"/>
    <col min="6" max="16384" width="9" style="1"/>
  </cols>
  <sheetData>
    <row r="2" spans="1:7" x14ac:dyDescent="0.25">
      <c r="E2" s="4" t="s">
        <v>531</v>
      </c>
    </row>
    <row r="3" spans="1:7" x14ac:dyDescent="0.25">
      <c r="E3" s="4" t="s">
        <v>297</v>
      </c>
    </row>
    <row r="4" spans="1:7" x14ac:dyDescent="0.25">
      <c r="E4" s="4" t="s">
        <v>321</v>
      </c>
    </row>
    <row r="5" spans="1:7" x14ac:dyDescent="0.25">
      <c r="E5" s="4"/>
    </row>
    <row r="6" spans="1:7" ht="31.5" customHeight="1" x14ac:dyDescent="0.25">
      <c r="A6" s="710" t="s">
        <v>569</v>
      </c>
      <c r="B6" s="611"/>
      <c r="C6" s="611"/>
      <c r="D6" s="611"/>
      <c r="E6" s="611"/>
      <c r="F6" s="736"/>
      <c r="G6" s="736"/>
    </row>
    <row r="7" spans="1:7" x14ac:dyDescent="0.25">
      <c r="A7" s="314"/>
      <c r="B7" s="314"/>
      <c r="C7" s="314"/>
      <c r="D7" s="314"/>
      <c r="E7" s="314"/>
      <c r="F7" s="19"/>
      <c r="G7" s="19"/>
    </row>
    <row r="8" spans="1:7" x14ac:dyDescent="0.25">
      <c r="E8" s="4" t="s">
        <v>298</v>
      </c>
    </row>
    <row r="9" spans="1:7" x14ac:dyDescent="0.25">
      <c r="E9" s="4" t="s">
        <v>299</v>
      </c>
    </row>
    <row r="10" spans="1:7" x14ac:dyDescent="0.25">
      <c r="E10" s="4"/>
    </row>
    <row r="11" spans="1:7" x14ac:dyDescent="0.25">
      <c r="E11" s="219" t="s">
        <v>300</v>
      </c>
    </row>
    <row r="12" spans="1:7" x14ac:dyDescent="0.25">
      <c r="E12" s="4" t="s">
        <v>301</v>
      </c>
    </row>
    <row r="13" spans="1:7" x14ac:dyDescent="0.25">
      <c r="E13" s="4" t="s">
        <v>302</v>
      </c>
    </row>
    <row r="14" spans="1:7" ht="16.5" thickBot="1" x14ac:dyDescent="0.3">
      <c r="A14" s="16"/>
      <c r="E14" s="4"/>
      <c r="F14" s="19"/>
      <c r="G14" s="19"/>
    </row>
    <row r="15" spans="1:7" ht="32.25" customHeight="1" x14ac:dyDescent="0.25">
      <c r="A15" s="657" t="s">
        <v>16</v>
      </c>
      <c r="B15" s="658" t="s">
        <v>17</v>
      </c>
      <c r="C15" s="727" t="s">
        <v>309</v>
      </c>
      <c r="D15" s="728"/>
      <c r="E15" s="665" t="s">
        <v>18</v>
      </c>
    </row>
    <row r="16" spans="1:7" x14ac:dyDescent="0.25">
      <c r="A16" s="652"/>
      <c r="B16" s="649"/>
      <c r="C16" s="729"/>
      <c r="D16" s="730"/>
      <c r="E16" s="650"/>
    </row>
    <row r="17" spans="1:7" ht="16.5" thickBot="1" x14ac:dyDescent="0.3">
      <c r="A17" s="641"/>
      <c r="B17" s="642"/>
      <c r="C17" s="100" t="s">
        <v>122</v>
      </c>
      <c r="D17" s="100" t="s">
        <v>141</v>
      </c>
      <c r="E17" s="643"/>
    </row>
    <row r="18" spans="1:7" x14ac:dyDescent="0.25">
      <c r="A18" s="251">
        <v>1</v>
      </c>
      <c r="B18" s="249" t="s">
        <v>27</v>
      </c>
      <c r="C18" s="87"/>
      <c r="D18" s="87"/>
      <c r="E18" s="94"/>
      <c r="F18" s="8"/>
      <c r="G18" s="8"/>
    </row>
    <row r="19" spans="1:7" ht="31.5" x14ac:dyDescent="0.25">
      <c r="A19" s="228" t="s">
        <v>3</v>
      </c>
      <c r="B19" s="5" t="s">
        <v>28</v>
      </c>
      <c r="C19" s="5"/>
      <c r="D19" s="5"/>
      <c r="E19" s="11"/>
    </row>
    <row r="20" spans="1:7" ht="31.5" x14ac:dyDescent="0.25">
      <c r="A20" s="228" t="s">
        <v>29</v>
      </c>
      <c r="B20" s="5" t="s">
        <v>52</v>
      </c>
      <c r="C20" s="5"/>
      <c r="D20" s="5"/>
      <c r="E20" s="11"/>
    </row>
    <row r="21" spans="1:7" x14ac:dyDescent="0.25">
      <c r="A21" s="228" t="s">
        <v>45</v>
      </c>
      <c r="B21" s="5" t="s">
        <v>53</v>
      </c>
      <c r="C21" s="6"/>
      <c r="D21" s="6"/>
      <c r="E21" s="11"/>
    </row>
    <row r="22" spans="1:7" ht="47.25" x14ac:dyDescent="0.25">
      <c r="A22" s="228" t="s">
        <v>49</v>
      </c>
      <c r="B22" s="5" t="s">
        <v>114</v>
      </c>
      <c r="C22" s="26"/>
      <c r="D22" s="26"/>
      <c r="E22" s="11"/>
    </row>
    <row r="23" spans="1:7" ht="31.5" x14ac:dyDescent="0.25">
      <c r="A23" s="228" t="s">
        <v>50</v>
      </c>
      <c r="B23" s="5" t="s">
        <v>115</v>
      </c>
      <c r="C23" s="26"/>
      <c r="D23" s="26"/>
      <c r="E23" s="11"/>
    </row>
    <row r="24" spans="1:7" ht="31.5" x14ac:dyDescent="0.25">
      <c r="A24" s="228" t="s">
        <v>51</v>
      </c>
      <c r="B24" s="5" t="s">
        <v>116</v>
      </c>
      <c r="C24" s="5"/>
      <c r="D24" s="5"/>
      <c r="E24" s="11"/>
    </row>
    <row r="25" spans="1:7" x14ac:dyDescent="0.25">
      <c r="A25" s="228" t="s">
        <v>347</v>
      </c>
      <c r="B25" s="5" t="s">
        <v>331</v>
      </c>
      <c r="C25" s="5"/>
      <c r="D25" s="5"/>
      <c r="E25" s="11"/>
    </row>
    <row r="26" spans="1:7" x14ac:dyDescent="0.25">
      <c r="A26" s="228" t="s">
        <v>4</v>
      </c>
      <c r="B26" s="5" t="s">
        <v>30</v>
      </c>
      <c r="C26" s="5"/>
      <c r="D26" s="5"/>
      <c r="E26" s="11"/>
    </row>
    <row r="27" spans="1:7" x14ac:dyDescent="0.25">
      <c r="A27" s="228" t="s">
        <v>332</v>
      </c>
      <c r="B27" s="5" t="s">
        <v>335</v>
      </c>
      <c r="C27" s="5"/>
      <c r="D27" s="5"/>
      <c r="E27" s="11"/>
    </row>
    <row r="28" spans="1:7" x14ac:dyDescent="0.25">
      <c r="A28" s="228" t="s">
        <v>333</v>
      </c>
      <c r="B28" s="5" t="s">
        <v>336</v>
      </c>
      <c r="C28" s="5"/>
      <c r="D28" s="5"/>
      <c r="E28" s="11"/>
    </row>
    <row r="29" spans="1:7" ht="31.5" x14ac:dyDescent="0.25">
      <c r="A29" s="228" t="s">
        <v>334</v>
      </c>
      <c r="B29" s="5" t="s">
        <v>337</v>
      </c>
      <c r="C29" s="5"/>
      <c r="D29" s="5"/>
      <c r="E29" s="11"/>
    </row>
    <row r="30" spans="1:7" x14ac:dyDescent="0.25">
      <c r="A30" s="228" t="s">
        <v>15</v>
      </c>
      <c r="B30" s="5" t="s">
        <v>31</v>
      </c>
      <c r="C30" s="5"/>
      <c r="D30" s="5"/>
      <c r="E30" s="11"/>
    </row>
    <row r="31" spans="1:7" x14ac:dyDescent="0.25">
      <c r="A31" s="228" t="s">
        <v>32</v>
      </c>
      <c r="B31" s="5" t="s">
        <v>33</v>
      </c>
      <c r="C31" s="5"/>
      <c r="D31" s="5"/>
      <c r="E31" s="11"/>
    </row>
    <row r="32" spans="1:7" x14ac:dyDescent="0.25">
      <c r="A32" s="228" t="s">
        <v>34</v>
      </c>
      <c r="B32" s="5" t="s">
        <v>117</v>
      </c>
      <c r="C32" s="5"/>
      <c r="D32" s="5"/>
      <c r="E32" s="11"/>
    </row>
    <row r="33" spans="1:5" ht="32.25" thickBot="1" x14ac:dyDescent="0.3">
      <c r="A33" s="235" t="s">
        <v>215</v>
      </c>
      <c r="B33" s="236" t="s">
        <v>343</v>
      </c>
      <c r="C33" s="236"/>
      <c r="D33" s="236"/>
      <c r="E33" s="35"/>
    </row>
    <row r="34" spans="1:5" x14ac:dyDescent="0.25">
      <c r="A34" s="248" t="s">
        <v>5</v>
      </c>
      <c r="B34" s="249" t="s">
        <v>118</v>
      </c>
      <c r="C34" s="249"/>
      <c r="D34" s="249"/>
      <c r="E34" s="250"/>
    </row>
    <row r="35" spans="1:5" x14ac:dyDescent="0.25">
      <c r="A35" s="228" t="s">
        <v>6</v>
      </c>
      <c r="B35" s="5" t="s">
        <v>123</v>
      </c>
      <c r="C35" s="5"/>
      <c r="D35" s="5"/>
      <c r="E35" s="11"/>
    </row>
    <row r="36" spans="1:5" x14ac:dyDescent="0.25">
      <c r="A36" s="228" t="s">
        <v>7</v>
      </c>
      <c r="B36" s="5" t="s">
        <v>119</v>
      </c>
      <c r="C36" s="5"/>
      <c r="D36" s="5"/>
      <c r="E36" s="11"/>
    </row>
    <row r="37" spans="1:5" ht="21.75" customHeight="1" x14ac:dyDescent="0.25">
      <c r="A37" s="234" t="s">
        <v>8</v>
      </c>
      <c r="B37" s="5" t="s">
        <v>120</v>
      </c>
      <c r="C37" s="10"/>
      <c r="D37" s="10"/>
      <c r="E37" s="225"/>
    </row>
    <row r="38" spans="1:5" x14ac:dyDescent="0.25">
      <c r="A38" s="234" t="s">
        <v>9</v>
      </c>
      <c r="B38" s="5" t="s">
        <v>35</v>
      </c>
      <c r="C38" s="10"/>
      <c r="D38" s="10"/>
      <c r="E38" s="225"/>
    </row>
    <row r="39" spans="1:5" x14ac:dyDescent="0.25">
      <c r="A39" s="228" t="s">
        <v>55</v>
      </c>
      <c r="B39" s="5" t="s">
        <v>48</v>
      </c>
      <c r="C39" s="10"/>
      <c r="D39" s="10"/>
      <c r="E39" s="225"/>
    </row>
    <row r="40" spans="1:5" x14ac:dyDescent="0.25">
      <c r="A40" s="228" t="s">
        <v>110</v>
      </c>
      <c r="B40" s="5" t="s">
        <v>339</v>
      </c>
      <c r="C40" s="10"/>
      <c r="D40" s="10"/>
      <c r="E40" s="225"/>
    </row>
    <row r="41" spans="1:5" ht="16.5" thickBot="1" x14ac:dyDescent="0.3">
      <c r="A41" s="235" t="s">
        <v>338</v>
      </c>
      <c r="B41" s="236" t="s">
        <v>36</v>
      </c>
      <c r="C41" s="34"/>
      <c r="D41" s="34"/>
      <c r="E41" s="227"/>
    </row>
    <row r="42" spans="1:5" ht="31.5" x14ac:dyDescent="0.25">
      <c r="A42" s="243"/>
      <c r="B42" s="244" t="s">
        <v>26</v>
      </c>
      <c r="C42" s="245"/>
      <c r="D42" s="245"/>
      <c r="E42" s="247"/>
    </row>
    <row r="43" spans="1:5" x14ac:dyDescent="0.25">
      <c r="A43" s="9"/>
      <c r="B43" s="5" t="s">
        <v>325</v>
      </c>
      <c r="C43" s="10"/>
      <c r="D43" s="10"/>
      <c r="E43" s="225"/>
    </row>
    <row r="44" spans="1:5" x14ac:dyDescent="0.25">
      <c r="A44" s="9"/>
      <c r="B44" s="222" t="s">
        <v>326</v>
      </c>
      <c r="C44" s="10"/>
      <c r="D44" s="10"/>
      <c r="E44" s="225"/>
    </row>
    <row r="45" spans="1:5" ht="16.5" thickBot="1" x14ac:dyDescent="0.3">
      <c r="A45" s="117"/>
      <c r="B45" s="223" t="s">
        <v>327</v>
      </c>
      <c r="C45" s="34"/>
      <c r="D45" s="34"/>
      <c r="E45" s="227"/>
    </row>
    <row r="46" spans="1:5" x14ac:dyDescent="0.25">
      <c r="A46" s="14"/>
      <c r="B46" s="233"/>
      <c r="C46" s="37"/>
      <c r="D46" s="37"/>
      <c r="E46" s="13"/>
    </row>
    <row r="47" spans="1:5" x14ac:dyDescent="0.25">
      <c r="A47" s="14" t="s">
        <v>121</v>
      </c>
      <c r="C47" s="29"/>
      <c r="D47" s="29"/>
    </row>
    <row r="48" spans="1:5" x14ac:dyDescent="0.25">
      <c r="A48" s="14" t="s">
        <v>142</v>
      </c>
      <c r="C48" s="29"/>
      <c r="D48" s="29"/>
    </row>
    <row r="49" spans="1:7" x14ac:dyDescent="0.25">
      <c r="A49" s="14"/>
      <c r="C49" s="29"/>
      <c r="D49" s="29"/>
    </row>
    <row r="50" spans="1:7" x14ac:dyDescent="0.25">
      <c r="A50" s="37"/>
      <c r="B50" s="102"/>
      <c r="C50" s="29"/>
      <c r="D50" s="29"/>
      <c r="E50" s="37"/>
      <c r="F50" s="13"/>
      <c r="G50" s="13"/>
    </row>
    <row r="51" spans="1:7" x14ac:dyDescent="0.25">
      <c r="C51" s="29"/>
      <c r="D51" s="29"/>
    </row>
    <row r="52" spans="1:7" x14ac:dyDescent="0.25">
      <c r="C52" s="29"/>
      <c r="D52" s="29"/>
    </row>
    <row r="53" spans="1:7" x14ac:dyDescent="0.25">
      <c r="C53" s="29"/>
      <c r="D53" s="29"/>
    </row>
    <row r="54" spans="1:7" x14ac:dyDescent="0.25">
      <c r="C54" s="29"/>
      <c r="D54" s="29"/>
    </row>
    <row r="55" spans="1:7" x14ac:dyDescent="0.25">
      <c r="C55" s="29"/>
      <c r="D55" s="29"/>
    </row>
    <row r="56" spans="1:7" x14ac:dyDescent="0.25">
      <c r="C56" s="29"/>
      <c r="D56" s="29"/>
    </row>
    <row r="57" spans="1:7" x14ac:dyDescent="0.25">
      <c r="C57" s="29"/>
      <c r="D57" s="29"/>
    </row>
    <row r="58" spans="1:7" x14ac:dyDescent="0.25">
      <c r="C58" s="29"/>
      <c r="D58" s="29"/>
    </row>
    <row r="59" spans="1:7" x14ac:dyDescent="0.25">
      <c r="C59" s="29"/>
      <c r="D59" s="29"/>
    </row>
    <row r="60" spans="1:7" x14ac:dyDescent="0.25">
      <c r="C60" s="29"/>
      <c r="D60" s="29"/>
    </row>
    <row r="61" spans="1:7" x14ac:dyDescent="0.25">
      <c r="C61" s="29"/>
      <c r="D61" s="29"/>
    </row>
    <row r="62" spans="1:7" x14ac:dyDescent="0.25">
      <c r="C62" s="29"/>
      <c r="D62" s="29"/>
    </row>
    <row r="63" spans="1:7" x14ac:dyDescent="0.25">
      <c r="C63" s="29"/>
      <c r="D63" s="29"/>
    </row>
    <row r="64" spans="1:7" x14ac:dyDescent="0.25">
      <c r="C64" s="88"/>
      <c r="D64" s="88"/>
    </row>
    <row r="68" spans="3:4" x14ac:dyDescent="0.25">
      <c r="C68" s="29"/>
      <c r="D68" s="29"/>
    </row>
    <row r="69" spans="3:4" x14ac:dyDescent="0.25">
      <c r="C69" s="29"/>
      <c r="D69" s="29"/>
    </row>
    <row r="72" spans="3:4" x14ac:dyDescent="0.25">
      <c r="C72" s="24"/>
    </row>
    <row r="73" spans="3:4" x14ac:dyDescent="0.25">
      <c r="C73" s="16"/>
    </row>
  </sheetData>
  <mergeCells count="6">
    <mergeCell ref="F6:G6"/>
    <mergeCell ref="A15:A17"/>
    <mergeCell ref="B15:B17"/>
    <mergeCell ref="E15:E17"/>
    <mergeCell ref="C15:D16"/>
    <mergeCell ref="A6:E6"/>
  </mergeCells>
  <phoneticPr fontId="4" type="noConversion"/>
  <pageMargins left="0.19685039370078741" right="0.19685039370078741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J28"/>
  <sheetViews>
    <sheetView zoomScale="60" zoomScaleNormal="60" workbookViewId="0">
      <selection activeCell="E19" sqref="E19"/>
    </sheetView>
  </sheetViews>
  <sheetFormatPr defaultColWidth="9" defaultRowHeight="15.75" x14ac:dyDescent="0.25"/>
  <cols>
    <col min="1" max="1" width="7.25" style="1" customWidth="1"/>
    <col min="2" max="2" width="25.25" style="1" customWidth="1"/>
    <col min="3" max="6" width="21.25" style="1" customWidth="1"/>
    <col min="7" max="8" width="8" style="1" customWidth="1"/>
    <col min="9" max="9" width="8.875" style="1" customWidth="1"/>
    <col min="10" max="10" width="10.25" style="1" customWidth="1"/>
    <col min="11" max="16384" width="9" style="1"/>
  </cols>
  <sheetData>
    <row r="1" spans="1:10" x14ac:dyDescent="0.25">
      <c r="E1" s="4"/>
      <c r="J1" s="4"/>
    </row>
    <row r="2" spans="1:10" x14ac:dyDescent="0.25">
      <c r="F2" s="4" t="s">
        <v>532</v>
      </c>
    </row>
    <row r="3" spans="1:10" x14ac:dyDescent="0.25">
      <c r="F3" s="4" t="s">
        <v>297</v>
      </c>
    </row>
    <row r="4" spans="1:10" x14ac:dyDescent="0.25">
      <c r="F4" s="4" t="s">
        <v>321</v>
      </c>
    </row>
    <row r="5" spans="1:10" x14ac:dyDescent="0.25">
      <c r="F5" s="4"/>
    </row>
    <row r="6" spans="1:10" ht="32.25" customHeight="1" x14ac:dyDescent="0.25">
      <c r="A6" s="710" t="s">
        <v>570</v>
      </c>
      <c r="B6" s="611"/>
      <c r="C6" s="611"/>
      <c r="D6" s="611"/>
      <c r="E6" s="611"/>
      <c r="F6" s="611"/>
    </row>
    <row r="7" spans="1:10" x14ac:dyDescent="0.25">
      <c r="A7" s="314"/>
      <c r="B7" s="314"/>
      <c r="C7" s="314"/>
      <c r="D7" s="314"/>
      <c r="E7" s="314"/>
      <c r="F7" s="314"/>
    </row>
    <row r="8" spans="1:10" x14ac:dyDescent="0.25">
      <c r="F8" s="4" t="s">
        <v>298</v>
      </c>
    </row>
    <row r="9" spans="1:10" x14ac:dyDescent="0.25">
      <c r="F9" s="4" t="s">
        <v>299</v>
      </c>
    </row>
    <row r="10" spans="1:10" x14ac:dyDescent="0.25">
      <c r="F10" s="4"/>
    </row>
    <row r="11" spans="1:10" x14ac:dyDescent="0.25">
      <c r="F11" s="219" t="s">
        <v>300</v>
      </c>
    </row>
    <row r="12" spans="1:10" x14ac:dyDescent="0.25">
      <c r="F12" s="4" t="s">
        <v>301</v>
      </c>
    </row>
    <row r="13" spans="1:10" x14ac:dyDescent="0.25">
      <c r="F13" s="4" t="s">
        <v>302</v>
      </c>
    </row>
    <row r="14" spans="1:10" ht="16.5" thickBot="1" x14ac:dyDescent="0.3"/>
    <row r="15" spans="1:10" ht="15.75" customHeight="1" x14ac:dyDescent="0.25">
      <c r="A15" s="691" t="s">
        <v>0</v>
      </c>
      <c r="B15" s="694" t="s">
        <v>56</v>
      </c>
      <c r="C15" s="737" t="s">
        <v>46</v>
      </c>
      <c r="D15" s="645"/>
      <c r="E15" s="737" t="s">
        <v>126</v>
      </c>
      <c r="F15" s="738"/>
    </row>
    <row r="16" spans="1:10" ht="15.75" customHeight="1" x14ac:dyDescent="0.25">
      <c r="A16" s="692"/>
      <c r="B16" s="695"/>
      <c r="C16" s="15" t="s">
        <v>122</v>
      </c>
      <c r="D16" s="15" t="s">
        <v>25</v>
      </c>
      <c r="E16" s="15" t="s">
        <v>122</v>
      </c>
      <c r="F16" s="321" t="s">
        <v>25</v>
      </c>
    </row>
    <row r="17" spans="1:10" ht="15.75" customHeight="1" x14ac:dyDescent="0.25">
      <c r="A17" s="693"/>
      <c r="B17" s="696"/>
      <c r="C17" s="15" t="s">
        <v>57</v>
      </c>
      <c r="D17" s="15" t="s">
        <v>57</v>
      </c>
      <c r="E17" s="15" t="s">
        <v>57</v>
      </c>
      <c r="F17" s="321" t="s">
        <v>57</v>
      </c>
    </row>
    <row r="18" spans="1:10" x14ac:dyDescent="0.25">
      <c r="A18" s="331">
        <v>1</v>
      </c>
      <c r="B18" s="330">
        <v>2</v>
      </c>
      <c r="C18" s="332">
        <v>3</v>
      </c>
      <c r="D18" s="332">
        <v>4</v>
      </c>
      <c r="E18" s="332">
        <v>5</v>
      </c>
      <c r="F18" s="333">
        <v>6</v>
      </c>
    </row>
    <row r="19" spans="1:10" ht="16.5" thickBot="1" x14ac:dyDescent="0.3">
      <c r="A19" s="106"/>
      <c r="B19" s="36"/>
      <c r="C19" s="334"/>
      <c r="D19" s="334"/>
      <c r="E19" s="334"/>
      <c r="F19" s="335"/>
    </row>
    <row r="20" spans="1:10" x14ac:dyDescent="0.25">
      <c r="A20" s="30"/>
      <c r="B20" s="103"/>
      <c r="C20" s="103"/>
      <c r="D20" s="103"/>
      <c r="E20" s="103"/>
      <c r="F20" s="103"/>
      <c r="G20" s="103"/>
      <c r="H20" s="103"/>
      <c r="I20" s="103"/>
      <c r="J20" s="13"/>
    </row>
    <row r="21" spans="1:10" x14ac:dyDescent="0.25">
      <c r="B21" s="1" t="s">
        <v>121</v>
      </c>
    </row>
    <row r="23" spans="1:10" x14ac:dyDescent="0.25">
      <c r="E23" s="13"/>
    </row>
    <row r="24" spans="1:10" x14ac:dyDescent="0.25">
      <c r="E24" s="13"/>
    </row>
    <row r="25" spans="1:10" x14ac:dyDescent="0.25">
      <c r="E25" s="13"/>
    </row>
    <row r="26" spans="1:10" x14ac:dyDescent="0.25">
      <c r="A26" s="20"/>
    </row>
    <row r="28" spans="1:10" x14ac:dyDescent="0.25">
      <c r="A28" s="17"/>
    </row>
  </sheetData>
  <mergeCells count="5">
    <mergeCell ref="A6:F6"/>
    <mergeCell ref="E15:F15"/>
    <mergeCell ref="C15:D15"/>
    <mergeCell ref="B15:B17"/>
    <mergeCell ref="A15:A17"/>
  </mergeCells>
  <phoneticPr fontId="4" type="noConversion"/>
  <pageMargins left="0.19685039370078741" right="0.19685039370078741" top="0.98425196850393704" bottom="0.98425196850393704" header="0.51181102362204722" footer="0.51181102362204722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zoomScale="60" zoomScaleNormal="60" workbookViewId="0">
      <selection activeCell="E19" sqref="E19"/>
    </sheetView>
  </sheetViews>
  <sheetFormatPr defaultColWidth="9" defaultRowHeight="15.75" x14ac:dyDescent="0.25"/>
  <cols>
    <col min="1" max="1" width="9" style="1"/>
    <col min="2" max="2" width="37.25" style="1" bestFit="1" customWidth="1"/>
    <col min="3" max="3" width="13.375" style="1" customWidth="1"/>
    <col min="4" max="5" width="10.875" style="1" customWidth="1"/>
    <col min="6" max="6" width="6.125" style="1" bestFit="1" customWidth="1"/>
    <col min="7" max="7" width="6.375" style="1" bestFit="1" customWidth="1"/>
    <col min="8" max="8" width="6.125" style="1" bestFit="1" customWidth="1"/>
    <col min="9" max="9" width="6.375" style="1" bestFit="1" customWidth="1"/>
    <col min="10" max="10" width="6.125" style="1" bestFit="1" customWidth="1"/>
    <col min="11" max="11" width="6.375" style="1" bestFit="1" customWidth="1"/>
    <col min="12" max="12" width="6.125" style="1" bestFit="1" customWidth="1"/>
    <col min="13" max="13" width="6.375" style="1" bestFit="1" customWidth="1"/>
    <col min="14" max="14" width="9.875" style="229" customWidth="1"/>
    <col min="15" max="15" width="13.25" style="229" bestFit="1" customWidth="1"/>
    <col min="16" max="16" width="9.875" style="229" customWidth="1"/>
    <col min="17" max="17" width="13.25" style="229" customWidth="1"/>
    <col min="18" max="18" width="14.375" style="1" customWidth="1"/>
    <col min="19" max="19" width="12.25" style="1" customWidth="1"/>
    <col min="20" max="20" width="6.25" style="1" customWidth="1"/>
    <col min="21" max="22" width="14.375" style="1" customWidth="1"/>
    <col min="23" max="23" width="37.5" style="1" customWidth="1"/>
    <col min="24" max="16384" width="9" style="1"/>
  </cols>
  <sheetData>
    <row r="2" spans="1:23" x14ac:dyDescent="0.25">
      <c r="W2" s="4" t="s">
        <v>565</v>
      </c>
    </row>
    <row r="3" spans="1:23" x14ac:dyDescent="0.25">
      <c r="W3" s="4" t="s">
        <v>297</v>
      </c>
    </row>
    <row r="4" spans="1:23" x14ac:dyDescent="0.25">
      <c r="W4" s="4" t="s">
        <v>321</v>
      </c>
    </row>
    <row r="5" spans="1:23" x14ac:dyDescent="0.25">
      <c r="W5" s="4"/>
    </row>
    <row r="6" spans="1:23" ht="30.75" customHeight="1" x14ac:dyDescent="0.25">
      <c r="A6" s="710" t="s">
        <v>571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  <c r="W6" s="611"/>
    </row>
    <row r="7" spans="1:23" x14ac:dyDescent="0.25">
      <c r="W7" s="4" t="s">
        <v>298</v>
      </c>
    </row>
    <row r="8" spans="1:23" x14ac:dyDescent="0.25">
      <c r="W8" s="4" t="s">
        <v>299</v>
      </c>
    </row>
    <row r="9" spans="1:23" x14ac:dyDescent="0.25">
      <c r="W9" s="4"/>
    </row>
    <row r="10" spans="1:23" x14ac:dyDescent="0.25">
      <c r="W10" s="219" t="s">
        <v>300</v>
      </c>
    </row>
    <row r="11" spans="1:23" x14ac:dyDescent="0.25">
      <c r="A11" s="16"/>
      <c r="W11" s="4" t="s">
        <v>301</v>
      </c>
    </row>
    <row r="12" spans="1:23" x14ac:dyDescent="0.25">
      <c r="A12" s="16"/>
      <c r="W12" s="4" t="s">
        <v>302</v>
      </c>
    </row>
    <row r="13" spans="1:23" ht="16.5" thickBot="1" x14ac:dyDescent="0.3"/>
    <row r="14" spans="1:23" ht="126" customHeight="1" x14ac:dyDescent="0.25">
      <c r="A14" s="657" t="s">
        <v>16</v>
      </c>
      <c r="B14" s="658" t="s">
        <v>39</v>
      </c>
      <c r="C14" s="658" t="s">
        <v>490</v>
      </c>
      <c r="D14" s="658" t="s">
        <v>309</v>
      </c>
      <c r="E14" s="658"/>
      <c r="F14" s="658"/>
      <c r="G14" s="658"/>
      <c r="H14" s="658"/>
      <c r="I14" s="658"/>
      <c r="J14" s="658"/>
      <c r="K14" s="658"/>
      <c r="L14" s="658"/>
      <c r="M14" s="658"/>
      <c r="N14" s="658" t="s">
        <v>345</v>
      </c>
      <c r="O14" s="658"/>
      <c r="P14" s="727" t="s">
        <v>346</v>
      </c>
      <c r="Q14" s="728"/>
      <c r="R14" s="658" t="s">
        <v>491</v>
      </c>
      <c r="S14" s="658" t="s">
        <v>140</v>
      </c>
      <c r="T14" s="658"/>
      <c r="U14" s="658"/>
      <c r="V14" s="658"/>
      <c r="W14" s="665" t="s">
        <v>18</v>
      </c>
    </row>
    <row r="15" spans="1:23" ht="31.5" customHeight="1" x14ac:dyDescent="0.25">
      <c r="A15" s="652"/>
      <c r="B15" s="649"/>
      <c r="C15" s="649"/>
      <c r="D15" s="649" t="s">
        <v>19</v>
      </c>
      <c r="E15" s="649"/>
      <c r="F15" s="649" t="s">
        <v>20</v>
      </c>
      <c r="G15" s="649"/>
      <c r="H15" s="649" t="s">
        <v>21</v>
      </c>
      <c r="I15" s="649"/>
      <c r="J15" s="649" t="s">
        <v>22</v>
      </c>
      <c r="K15" s="649"/>
      <c r="L15" s="649" t="s">
        <v>23</v>
      </c>
      <c r="M15" s="649"/>
      <c r="N15" s="649"/>
      <c r="O15" s="649"/>
      <c r="P15" s="729"/>
      <c r="Q15" s="730"/>
      <c r="R15" s="649"/>
      <c r="S15" s="649" t="s">
        <v>62</v>
      </c>
      <c r="T15" s="649" t="s">
        <v>133</v>
      </c>
      <c r="U15" s="649" t="s">
        <v>131</v>
      </c>
      <c r="V15" s="649"/>
      <c r="W15" s="739"/>
    </row>
    <row r="16" spans="1:23" ht="81.75" customHeight="1" x14ac:dyDescent="0.25">
      <c r="A16" s="652"/>
      <c r="B16" s="649"/>
      <c r="C16" s="649"/>
      <c r="D16" s="15" t="s">
        <v>148</v>
      </c>
      <c r="E16" s="15" t="s">
        <v>149</v>
      </c>
      <c r="F16" s="15" t="s">
        <v>24</v>
      </c>
      <c r="G16" s="15" t="s">
        <v>25</v>
      </c>
      <c r="H16" s="15" t="s">
        <v>24</v>
      </c>
      <c r="I16" s="15" t="s">
        <v>25</v>
      </c>
      <c r="J16" s="15" t="s">
        <v>24</v>
      </c>
      <c r="K16" s="15" t="s">
        <v>25</v>
      </c>
      <c r="L16" s="15" t="s">
        <v>24</v>
      </c>
      <c r="M16" s="15" t="s">
        <v>25</v>
      </c>
      <c r="N16" s="15" t="s">
        <v>19</v>
      </c>
      <c r="O16" s="15" t="s">
        <v>342</v>
      </c>
      <c r="P16" s="15" t="s">
        <v>19</v>
      </c>
      <c r="Q16" s="15" t="s">
        <v>344</v>
      </c>
      <c r="R16" s="649"/>
      <c r="S16" s="649"/>
      <c r="T16" s="649"/>
      <c r="U16" s="15" t="s">
        <v>130</v>
      </c>
      <c r="V16" s="15" t="s">
        <v>132</v>
      </c>
      <c r="W16" s="739"/>
    </row>
    <row r="17" spans="1:23" x14ac:dyDescent="0.25">
      <c r="A17" s="28"/>
      <c r="B17" s="26" t="s">
        <v>40</v>
      </c>
      <c r="C17" s="26"/>
      <c r="D17" s="26"/>
      <c r="E17" s="6"/>
      <c r="F17" s="26"/>
      <c r="G17" s="26"/>
      <c r="H17" s="6"/>
      <c r="I17" s="6"/>
      <c r="J17" s="26"/>
      <c r="K17" s="2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7"/>
    </row>
    <row r="18" spans="1:23" ht="31.5" x14ac:dyDescent="0.25">
      <c r="A18" s="28" t="s">
        <v>2</v>
      </c>
      <c r="B18" s="26" t="s">
        <v>138</v>
      </c>
      <c r="C18" s="26"/>
      <c r="D18" s="26"/>
      <c r="E18" s="26"/>
      <c r="F18" s="26"/>
      <c r="G18" s="26"/>
      <c r="H18" s="26"/>
      <c r="I18" s="26"/>
      <c r="J18" s="26"/>
      <c r="K18" s="2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7"/>
    </row>
    <row r="19" spans="1:23" ht="31.5" x14ac:dyDescent="0.25">
      <c r="A19" s="116" t="s">
        <v>3</v>
      </c>
      <c r="B19" s="26" t="s">
        <v>135</v>
      </c>
      <c r="C19" s="26"/>
      <c r="D19" s="26"/>
      <c r="E19" s="26"/>
      <c r="F19" s="26"/>
      <c r="G19" s="26"/>
      <c r="H19" s="26"/>
      <c r="I19" s="26"/>
      <c r="J19" s="26"/>
      <c r="K19" s="2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7"/>
    </row>
    <row r="20" spans="1:23" x14ac:dyDescent="0.25">
      <c r="A20" s="18">
        <v>1</v>
      </c>
      <c r="B20" s="5" t="s">
        <v>41</v>
      </c>
      <c r="C20" s="5"/>
      <c r="D20" s="5"/>
      <c r="E20" s="5"/>
      <c r="F20" s="5"/>
      <c r="G20" s="5"/>
      <c r="H20" s="5"/>
      <c r="I20" s="5"/>
      <c r="J20" s="5"/>
      <c r="K20" s="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7"/>
    </row>
    <row r="21" spans="1:23" x14ac:dyDescent="0.25">
      <c r="A21" s="18">
        <v>2</v>
      </c>
      <c r="B21" s="5" t="s">
        <v>43</v>
      </c>
      <c r="C21" s="5"/>
      <c r="D21" s="5"/>
      <c r="E21" s="5"/>
      <c r="F21" s="5"/>
      <c r="G21" s="5"/>
      <c r="H21" s="5"/>
      <c r="I21" s="5"/>
      <c r="J21" s="5"/>
      <c r="K21" s="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7"/>
    </row>
    <row r="22" spans="1:23" x14ac:dyDescent="0.25">
      <c r="A22" s="18" t="s">
        <v>42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7"/>
    </row>
    <row r="23" spans="1:23" ht="31.5" x14ac:dyDescent="0.25">
      <c r="A23" s="28" t="s">
        <v>4</v>
      </c>
      <c r="B23" s="26" t="s">
        <v>268</v>
      </c>
      <c r="C23" s="26"/>
      <c r="D23" s="5"/>
      <c r="E23" s="5"/>
      <c r="F23" s="5"/>
      <c r="G23" s="5"/>
      <c r="H23" s="5"/>
      <c r="I23" s="5"/>
      <c r="J23" s="5"/>
      <c r="K23" s="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7"/>
    </row>
    <row r="24" spans="1:23" x14ac:dyDescent="0.25">
      <c r="A24" s="18">
        <v>1</v>
      </c>
      <c r="B24" s="5" t="s">
        <v>41</v>
      </c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7"/>
    </row>
    <row r="25" spans="1:23" x14ac:dyDescent="0.25">
      <c r="A25" s="18">
        <v>2</v>
      </c>
      <c r="B25" s="5" t="s">
        <v>43</v>
      </c>
      <c r="C25" s="5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7"/>
    </row>
    <row r="26" spans="1:23" x14ac:dyDescent="0.25">
      <c r="A26" s="18" t="s">
        <v>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7"/>
    </row>
    <row r="27" spans="1:23" ht="31.5" x14ac:dyDescent="0.25">
      <c r="A27" s="28" t="s">
        <v>15</v>
      </c>
      <c r="B27" s="26" t="s">
        <v>136</v>
      </c>
      <c r="C27" s="26"/>
      <c r="D27" s="5"/>
      <c r="E27" s="5"/>
      <c r="F27" s="5"/>
      <c r="G27" s="5"/>
      <c r="H27" s="5"/>
      <c r="I27" s="5"/>
      <c r="J27" s="5"/>
      <c r="K27" s="5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7"/>
    </row>
    <row r="28" spans="1:23" x14ac:dyDescent="0.25">
      <c r="A28" s="18">
        <v>1</v>
      </c>
      <c r="B28" s="5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7"/>
    </row>
    <row r="29" spans="1:23" x14ac:dyDescent="0.25">
      <c r="A29" s="18">
        <v>2</v>
      </c>
      <c r="B29" s="5" t="s">
        <v>43</v>
      </c>
      <c r="C29" s="5"/>
      <c r="D29" s="5"/>
      <c r="E29" s="5"/>
      <c r="F29" s="5"/>
      <c r="G29" s="5"/>
      <c r="H29" s="5"/>
      <c r="I29" s="5"/>
      <c r="J29" s="5"/>
      <c r="K29" s="5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7"/>
    </row>
    <row r="30" spans="1:23" x14ac:dyDescent="0.25">
      <c r="A30" s="18" t="s">
        <v>42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7"/>
    </row>
    <row r="31" spans="1:23" ht="47.25" x14ac:dyDescent="0.25">
      <c r="A31" s="28" t="s">
        <v>32</v>
      </c>
      <c r="B31" s="26" t="s">
        <v>137</v>
      </c>
      <c r="C31" s="5"/>
      <c r="D31" s="5"/>
      <c r="E31" s="5"/>
      <c r="F31" s="5"/>
      <c r="G31" s="5"/>
      <c r="H31" s="5"/>
      <c r="I31" s="5"/>
      <c r="J31" s="5"/>
      <c r="K31" s="5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7"/>
    </row>
    <row r="32" spans="1:23" x14ac:dyDescent="0.25">
      <c r="A32" s="18">
        <v>1</v>
      </c>
      <c r="B32" s="5" t="s">
        <v>41</v>
      </c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7"/>
    </row>
    <row r="33" spans="1:23" x14ac:dyDescent="0.25">
      <c r="A33" s="18">
        <v>2</v>
      </c>
      <c r="B33" s="5" t="s">
        <v>43</v>
      </c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7"/>
    </row>
    <row r="34" spans="1:23" x14ac:dyDescent="0.25">
      <c r="A34" s="18" t="s">
        <v>42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7"/>
    </row>
    <row r="35" spans="1:23" x14ac:dyDescent="0.25">
      <c r="A35" s="28" t="s">
        <v>5</v>
      </c>
      <c r="B35" s="26" t="s">
        <v>54</v>
      </c>
      <c r="C35" s="26"/>
      <c r="D35" s="26"/>
      <c r="E35" s="26"/>
      <c r="F35" s="26"/>
      <c r="G35" s="26"/>
      <c r="H35" s="26"/>
      <c r="I35" s="26"/>
      <c r="J35" s="26"/>
      <c r="K35" s="2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7"/>
    </row>
    <row r="36" spans="1:23" ht="31.5" x14ac:dyDescent="0.25">
      <c r="A36" s="116" t="s">
        <v>6</v>
      </c>
      <c r="B36" s="26" t="s">
        <v>135</v>
      </c>
      <c r="C36" s="26"/>
      <c r="D36" s="26"/>
      <c r="E36" s="26"/>
      <c r="F36" s="26"/>
      <c r="G36" s="26"/>
      <c r="H36" s="26"/>
      <c r="I36" s="26"/>
      <c r="J36" s="26"/>
      <c r="K36" s="2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7"/>
    </row>
    <row r="37" spans="1:23" x14ac:dyDescent="0.25">
      <c r="A37" s="18">
        <v>1</v>
      </c>
      <c r="B37" s="5" t="s">
        <v>41</v>
      </c>
      <c r="C37" s="26"/>
      <c r="D37" s="26"/>
      <c r="E37" s="26"/>
      <c r="F37" s="26"/>
      <c r="G37" s="26"/>
      <c r="H37" s="26"/>
      <c r="I37" s="26"/>
      <c r="J37" s="26"/>
      <c r="K37" s="2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7"/>
    </row>
    <row r="38" spans="1:23" x14ac:dyDescent="0.25">
      <c r="A38" s="18">
        <v>2</v>
      </c>
      <c r="B38" s="5" t="s">
        <v>43</v>
      </c>
      <c r="C38" s="26"/>
      <c r="D38" s="26"/>
      <c r="E38" s="26"/>
      <c r="F38" s="26"/>
      <c r="G38" s="26"/>
      <c r="H38" s="26"/>
      <c r="I38" s="26"/>
      <c r="J38" s="26"/>
      <c r="K38" s="2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7"/>
    </row>
    <row r="39" spans="1:23" x14ac:dyDescent="0.25">
      <c r="A39" s="18" t="s">
        <v>42</v>
      </c>
      <c r="B39" s="5"/>
      <c r="C39" s="26"/>
      <c r="D39" s="26"/>
      <c r="E39" s="26"/>
      <c r="F39" s="26"/>
      <c r="G39" s="26"/>
      <c r="H39" s="26"/>
      <c r="I39" s="26"/>
      <c r="J39" s="26"/>
      <c r="K39" s="2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7"/>
    </row>
    <row r="40" spans="1:23" x14ac:dyDescent="0.25">
      <c r="A40" s="116" t="s">
        <v>7</v>
      </c>
      <c r="B40" s="232" t="s">
        <v>303</v>
      </c>
      <c r="C40" s="26"/>
      <c r="D40" s="26"/>
      <c r="E40" s="26"/>
      <c r="F40" s="26"/>
      <c r="G40" s="26"/>
      <c r="H40" s="26"/>
      <c r="I40" s="26"/>
      <c r="J40" s="26"/>
      <c r="K40" s="2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7"/>
    </row>
    <row r="41" spans="1:23" x14ac:dyDescent="0.25">
      <c r="A41" s="18">
        <v>1</v>
      </c>
      <c r="B41" s="5" t="s">
        <v>41</v>
      </c>
      <c r="C41" s="26"/>
      <c r="D41" s="26"/>
      <c r="E41" s="26"/>
      <c r="F41" s="26"/>
      <c r="G41" s="26"/>
      <c r="H41" s="26"/>
      <c r="I41" s="26"/>
      <c r="J41" s="26"/>
      <c r="K41" s="2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7"/>
    </row>
    <row r="42" spans="1:23" x14ac:dyDescent="0.25">
      <c r="A42" s="18"/>
      <c r="B42" s="5" t="s">
        <v>147</v>
      </c>
      <c r="C42" s="26"/>
      <c r="D42" s="26"/>
      <c r="E42" s="26"/>
      <c r="F42" s="26"/>
      <c r="G42" s="26"/>
      <c r="H42" s="26"/>
      <c r="I42" s="26"/>
      <c r="J42" s="26"/>
      <c r="K42" s="2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7"/>
    </row>
    <row r="43" spans="1:23" x14ac:dyDescent="0.25">
      <c r="A43" s="18">
        <v>2</v>
      </c>
      <c r="B43" s="5" t="s">
        <v>43</v>
      </c>
      <c r="C43" s="26"/>
      <c r="D43" s="26"/>
      <c r="E43" s="26"/>
      <c r="F43" s="26"/>
      <c r="G43" s="26"/>
      <c r="H43" s="26"/>
      <c r="I43" s="26"/>
      <c r="J43" s="26"/>
      <c r="K43" s="2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7"/>
    </row>
    <row r="44" spans="1:23" x14ac:dyDescent="0.25">
      <c r="A44" s="18"/>
      <c r="B44" s="5" t="s">
        <v>147</v>
      </c>
      <c r="C44" s="5"/>
      <c r="D44" s="5"/>
      <c r="E44" s="5"/>
      <c r="F44" s="5"/>
      <c r="G44" s="5"/>
      <c r="H44" s="5"/>
      <c r="I44" s="5"/>
      <c r="J44" s="5"/>
      <c r="K44" s="5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7"/>
    </row>
    <row r="45" spans="1:23" x14ac:dyDescent="0.25">
      <c r="A45" s="18" t="s">
        <v>42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7"/>
    </row>
    <row r="46" spans="1:23" ht="15.75" customHeight="1" x14ac:dyDescent="0.25">
      <c r="A46" s="731" t="s">
        <v>105</v>
      </c>
      <c r="B46" s="629"/>
      <c r="C46" s="5"/>
      <c r="D46" s="5"/>
      <c r="E46" s="5"/>
      <c r="F46" s="5"/>
      <c r="G46" s="5"/>
      <c r="H46" s="5"/>
      <c r="I46" s="5"/>
      <c r="J46" s="5"/>
      <c r="K46" s="5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7"/>
    </row>
    <row r="47" spans="1:23" ht="31.5" x14ac:dyDescent="0.25">
      <c r="A47" s="28"/>
      <c r="B47" s="26" t="s">
        <v>134</v>
      </c>
      <c r="C47" s="26"/>
      <c r="D47" s="5"/>
      <c r="E47" s="5"/>
      <c r="F47" s="5"/>
      <c r="G47" s="5"/>
      <c r="H47" s="5"/>
      <c r="I47" s="5"/>
      <c r="J47" s="5"/>
      <c r="K47" s="5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7"/>
    </row>
    <row r="48" spans="1:23" x14ac:dyDescent="0.25">
      <c r="A48" s="18">
        <v>1</v>
      </c>
      <c r="B48" s="5" t="s">
        <v>41</v>
      </c>
      <c r="C48" s="5"/>
      <c r="D48" s="5"/>
      <c r="E48" s="5"/>
      <c r="F48" s="5"/>
      <c r="G48" s="5"/>
      <c r="H48" s="5"/>
      <c r="I48" s="5"/>
      <c r="J48" s="5"/>
      <c r="K48" s="5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7"/>
    </row>
    <row r="49" spans="1:23" x14ac:dyDescent="0.25">
      <c r="A49" s="18">
        <v>2</v>
      </c>
      <c r="B49" s="5" t="s">
        <v>43</v>
      </c>
      <c r="C49" s="5"/>
      <c r="D49" s="5"/>
      <c r="E49" s="5"/>
      <c r="F49" s="5"/>
      <c r="G49" s="5"/>
      <c r="H49" s="5"/>
      <c r="I49" s="5"/>
      <c r="J49" s="5"/>
      <c r="K49" s="5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7"/>
    </row>
    <row r="50" spans="1:23" ht="16.5" thickBot="1" x14ac:dyDescent="0.3">
      <c r="A50" s="90" t="s">
        <v>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2"/>
    </row>
    <row r="51" spans="1:23" x14ac:dyDescent="0.25">
      <c r="A51" s="88"/>
      <c r="B51" s="8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</row>
    <row r="52" spans="1:23" x14ac:dyDescent="0.25">
      <c r="A52" s="88"/>
      <c r="B52" s="89" t="s">
        <v>310</v>
      </c>
      <c r="C52" s="41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</row>
    <row r="53" spans="1:23" ht="15.75" customHeight="1" x14ac:dyDescent="0.25">
      <c r="A53" s="88"/>
      <c r="B53" s="667" t="s">
        <v>311</v>
      </c>
      <c r="C53" s="667"/>
      <c r="D53" s="667"/>
      <c r="E53" s="667"/>
      <c r="F53" s="667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</row>
    <row r="54" spans="1:23" x14ac:dyDescent="0.25">
      <c r="A54" s="29"/>
      <c r="B54" s="1" t="s">
        <v>312</v>
      </c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spans="1:23" x14ac:dyDescent="0.25">
      <c r="A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1:23" ht="15.75" customHeight="1" x14ac:dyDescent="0.25">
      <c r="A56" s="29"/>
      <c r="B56" s="612" t="s">
        <v>313</v>
      </c>
      <c r="C56" s="612"/>
      <c r="D56" s="612"/>
      <c r="E56" s="612"/>
      <c r="F56" s="612"/>
      <c r="G56" s="612"/>
      <c r="H56" s="612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spans="1:23" x14ac:dyDescent="0.25">
      <c r="A57" s="29"/>
      <c r="B57" s="13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spans="1:23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spans="1:23" x14ac:dyDescent="0.25">
      <c r="A59" s="14"/>
    </row>
    <row r="60" spans="1:23" x14ac:dyDescent="0.25">
      <c r="A60" s="20"/>
      <c r="C60" s="21"/>
      <c r="G60" s="22"/>
      <c r="H60" s="22"/>
      <c r="I60" s="22"/>
    </row>
    <row r="61" spans="1:23" x14ac:dyDescent="0.25">
      <c r="D61" s="24"/>
      <c r="G61" s="25"/>
      <c r="I61" s="23"/>
      <c r="J61" s="23"/>
      <c r="K61" s="23"/>
      <c r="M61" s="32"/>
      <c r="N61" s="242"/>
      <c r="O61" s="242"/>
      <c r="P61" s="242"/>
      <c r="Q61" s="242"/>
      <c r="R61" s="32"/>
      <c r="S61" s="32"/>
      <c r="T61" s="32"/>
      <c r="U61" s="32"/>
      <c r="V61" s="32"/>
      <c r="W61" s="32"/>
    </row>
    <row r="62" spans="1:23" x14ac:dyDescent="0.25">
      <c r="A62" s="17"/>
      <c r="D62" s="16"/>
      <c r="I62" s="16"/>
    </row>
  </sheetData>
  <mergeCells count="21">
    <mergeCell ref="T15:T16"/>
    <mergeCell ref="A46:B46"/>
    <mergeCell ref="L15:M15"/>
    <mergeCell ref="R14:R16"/>
    <mergeCell ref="A6:W6"/>
    <mergeCell ref="A14:A16"/>
    <mergeCell ref="B14:B16"/>
    <mergeCell ref="C14:C16"/>
    <mergeCell ref="D14:M14"/>
    <mergeCell ref="U15:V15"/>
    <mergeCell ref="J15:K15"/>
    <mergeCell ref="W14:W16"/>
    <mergeCell ref="P14:Q15"/>
    <mergeCell ref="S15:S16"/>
    <mergeCell ref="S14:V14"/>
    <mergeCell ref="N14:O15"/>
    <mergeCell ref="B56:H56"/>
    <mergeCell ref="D15:E15"/>
    <mergeCell ref="F15:G15"/>
    <mergeCell ref="H15:I15"/>
    <mergeCell ref="B53:F53"/>
  </mergeCells>
  <phoneticPr fontId="0" type="noConversion"/>
  <pageMargins left="0.7" right="0.7" top="0.75" bottom="0.75" header="0.3" footer="0.3"/>
  <pageSetup paperSize="9" scale="4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0"/>
  <sheetViews>
    <sheetView zoomScale="70" zoomScaleNormal="70" workbookViewId="0">
      <selection activeCell="E19" sqref="E19"/>
    </sheetView>
  </sheetViews>
  <sheetFormatPr defaultColWidth="9" defaultRowHeight="15.75" x14ac:dyDescent="0.25"/>
  <cols>
    <col min="1" max="1" width="9" style="1"/>
    <col min="2" max="2" width="36.875" style="1" bestFit="1" customWidth="1"/>
    <col min="3" max="3" width="7.125" style="1" customWidth="1"/>
    <col min="4" max="4" width="6" style="1" customWidth="1"/>
    <col min="5" max="5" width="5.75" style="17" customWidth="1"/>
    <col min="6" max="6" width="10.5" style="17" customWidth="1"/>
    <col min="7" max="7" width="7.5" style="17" customWidth="1"/>
    <col min="8" max="8" width="6.375" style="1" customWidth="1"/>
    <col min="9" max="9" width="6.5" style="1" customWidth="1"/>
    <col min="10" max="10" width="6.375" style="1" customWidth="1"/>
    <col min="11" max="11" width="7.875" style="1" customWidth="1"/>
    <col min="12" max="12" width="7.75" style="1" customWidth="1"/>
    <col min="13" max="16" width="6.5" style="1" customWidth="1"/>
    <col min="17" max="17" width="6.875" style="1" customWidth="1"/>
    <col min="18" max="18" width="9" style="1"/>
    <col min="19" max="19" width="6.125" style="1" customWidth="1"/>
    <col min="20" max="20" width="7.5" style="1" customWidth="1"/>
    <col min="21" max="21" width="7.625" style="1" customWidth="1"/>
    <col min="22" max="22" width="7.75" style="1" customWidth="1"/>
    <col min="23" max="23" width="10.125" style="1" bestFit="1" customWidth="1"/>
    <col min="24" max="24" width="12" style="1" customWidth="1"/>
    <col min="25" max="25" width="10.25" style="1" bestFit="1" customWidth="1"/>
    <col min="26" max="26" width="8.75" style="1" bestFit="1" customWidth="1"/>
    <col min="27" max="27" width="7.75" style="1" customWidth="1"/>
    <col min="28" max="28" width="9.125" style="1" customWidth="1"/>
    <col min="29" max="29" width="9.875" style="1" customWidth="1"/>
    <col min="30" max="30" width="7.75" style="1" customWidth="1"/>
    <col min="31" max="31" width="9.375" style="1" customWidth="1"/>
    <col min="32" max="32" width="9" style="1"/>
    <col min="33" max="33" width="5.875" style="1" customWidth="1"/>
    <col min="34" max="34" width="7.125" style="1" customWidth="1"/>
    <col min="35" max="35" width="8.125" style="1" customWidth="1"/>
    <col min="36" max="36" width="10.25" style="1" customWidth="1"/>
    <col min="37" max="16384" width="9" style="1"/>
  </cols>
  <sheetData>
    <row r="1" spans="1:36" x14ac:dyDescent="0.25">
      <c r="AJ1" s="4" t="s">
        <v>564</v>
      </c>
    </row>
    <row r="2" spans="1:36" x14ac:dyDescent="0.25">
      <c r="AJ2" s="4" t="s">
        <v>297</v>
      </c>
    </row>
    <row r="3" spans="1:36" x14ac:dyDescent="0.25">
      <c r="AJ3" s="4" t="s">
        <v>321</v>
      </c>
    </row>
    <row r="4" spans="1:36" x14ac:dyDescent="0.25">
      <c r="AI4" s="4"/>
    </row>
    <row r="6" spans="1:36" ht="33" customHeight="1" x14ac:dyDescent="0.25">
      <c r="A6" s="710" t="s">
        <v>687</v>
      </c>
      <c r="B6" s="710"/>
      <c r="C6" s="710"/>
      <c r="D6" s="710"/>
      <c r="E6" s="710"/>
      <c r="F6" s="710"/>
      <c r="G6" s="710"/>
      <c r="H6" s="710"/>
      <c r="I6" s="710"/>
      <c r="J6" s="710"/>
      <c r="K6" s="710"/>
      <c r="L6" s="710"/>
      <c r="M6" s="710"/>
      <c r="N6" s="710"/>
      <c r="O6" s="710"/>
      <c r="P6" s="710"/>
      <c r="Q6" s="710"/>
      <c r="R6" s="710"/>
      <c r="S6" s="710"/>
      <c r="T6" s="710"/>
      <c r="U6" s="710"/>
      <c r="V6" s="710"/>
      <c r="W6" s="710"/>
      <c r="X6" s="710"/>
      <c r="Y6" s="710"/>
      <c r="Z6" s="710"/>
      <c r="AA6" s="710"/>
      <c r="AB6" s="710"/>
      <c r="AC6" s="710"/>
      <c r="AD6" s="710"/>
      <c r="AE6" s="710"/>
      <c r="AF6" s="710"/>
      <c r="AG6" s="710"/>
      <c r="AH6" s="710"/>
      <c r="AI6" s="710"/>
      <c r="AJ6" s="710"/>
    </row>
    <row r="7" spans="1:36" x14ac:dyDescent="0.25">
      <c r="A7" s="314"/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</row>
    <row r="8" spans="1:36" x14ac:dyDescent="0.25">
      <c r="AJ8" s="4" t="s">
        <v>298</v>
      </c>
    </row>
    <row r="9" spans="1:36" x14ac:dyDescent="0.25">
      <c r="AJ9" s="4" t="s">
        <v>299</v>
      </c>
    </row>
    <row r="10" spans="1:36" x14ac:dyDescent="0.25">
      <c r="AJ10" s="4"/>
    </row>
    <row r="11" spans="1:36" x14ac:dyDescent="0.25">
      <c r="AJ11" s="219" t="s">
        <v>300</v>
      </c>
    </row>
    <row r="12" spans="1:36" x14ac:dyDescent="0.25">
      <c r="AJ12" s="4" t="s">
        <v>301</v>
      </c>
    </row>
    <row r="13" spans="1:36" x14ac:dyDescent="0.25">
      <c r="AJ13" s="4" t="s">
        <v>302</v>
      </c>
    </row>
    <row r="14" spans="1:36" ht="16.5" thickBot="1" x14ac:dyDescent="0.3"/>
    <row r="15" spans="1:36" ht="22.5" customHeight="1" x14ac:dyDescent="0.25">
      <c r="A15" s="613" t="s">
        <v>16</v>
      </c>
      <c r="B15" s="616" t="s">
        <v>501</v>
      </c>
      <c r="C15" s="616" t="s">
        <v>533</v>
      </c>
      <c r="D15" s="616"/>
      <c r="E15" s="616"/>
      <c r="F15" s="616"/>
      <c r="G15" s="616"/>
      <c r="H15" s="616" t="s">
        <v>534</v>
      </c>
      <c r="I15" s="616"/>
      <c r="J15" s="616"/>
      <c r="K15" s="616"/>
      <c r="L15" s="616"/>
      <c r="M15" s="616" t="s">
        <v>535</v>
      </c>
      <c r="N15" s="616"/>
      <c r="O15" s="616"/>
      <c r="P15" s="616"/>
      <c r="Q15" s="616"/>
      <c r="R15" s="616" t="s">
        <v>536</v>
      </c>
      <c r="S15" s="616"/>
      <c r="T15" s="616"/>
      <c r="U15" s="616"/>
      <c r="V15" s="616"/>
      <c r="W15" s="741" t="s">
        <v>503</v>
      </c>
      <c r="X15" s="741"/>
      <c r="Y15" s="741"/>
      <c r="Z15" s="741"/>
      <c r="AA15" s="741"/>
      <c r="AB15" s="741"/>
      <c r="AC15" s="741"/>
      <c r="AD15" s="741"/>
      <c r="AE15" s="741"/>
      <c r="AF15" s="741"/>
      <c r="AG15" s="741"/>
      <c r="AH15" s="741"/>
      <c r="AI15" s="741"/>
      <c r="AJ15" s="742"/>
    </row>
    <row r="16" spans="1:36" ht="27.75" customHeight="1" x14ac:dyDescent="0.25">
      <c r="A16" s="614"/>
      <c r="B16" s="617"/>
      <c r="C16" s="617"/>
      <c r="D16" s="617"/>
      <c r="E16" s="617"/>
      <c r="F16" s="617"/>
      <c r="G16" s="617"/>
      <c r="H16" s="617"/>
      <c r="I16" s="617"/>
      <c r="J16" s="617"/>
      <c r="K16" s="617"/>
      <c r="L16" s="617"/>
      <c r="M16" s="617"/>
      <c r="N16" s="617"/>
      <c r="O16" s="617"/>
      <c r="P16" s="617"/>
      <c r="Q16" s="617"/>
      <c r="R16" s="617"/>
      <c r="S16" s="617"/>
      <c r="T16" s="617"/>
      <c r="U16" s="617"/>
      <c r="V16" s="617"/>
      <c r="W16" s="617" t="s">
        <v>679</v>
      </c>
      <c r="X16" s="617"/>
      <c r="Y16" s="617"/>
      <c r="Z16" s="617"/>
      <c r="AA16" s="625" t="s">
        <v>504</v>
      </c>
      <c r="AB16" s="625"/>
      <c r="AC16" s="625"/>
      <c r="AD16" s="625"/>
      <c r="AE16" s="625" t="s">
        <v>505</v>
      </c>
      <c r="AF16" s="625"/>
      <c r="AG16" s="625"/>
      <c r="AH16" s="625"/>
      <c r="AI16" s="625"/>
      <c r="AJ16" s="650" t="s">
        <v>681</v>
      </c>
    </row>
    <row r="17" spans="1:36" ht="79.5" customHeight="1" x14ac:dyDescent="0.25">
      <c r="A17" s="28"/>
      <c r="B17" s="26" t="s">
        <v>40</v>
      </c>
      <c r="C17" s="6" t="s">
        <v>514</v>
      </c>
      <c r="D17" s="6" t="s">
        <v>515</v>
      </c>
      <c r="E17" s="6" t="s">
        <v>516</v>
      </c>
      <c r="F17" s="6" t="s">
        <v>517</v>
      </c>
      <c r="G17" s="6" t="s">
        <v>518</v>
      </c>
      <c r="H17" s="6" t="s">
        <v>514</v>
      </c>
      <c r="I17" s="6" t="s">
        <v>515</v>
      </c>
      <c r="J17" s="6" t="s">
        <v>516</v>
      </c>
      <c r="K17" s="6" t="s">
        <v>517</v>
      </c>
      <c r="L17" s="6" t="s">
        <v>518</v>
      </c>
      <c r="M17" s="6" t="s">
        <v>514</v>
      </c>
      <c r="N17" s="6" t="s">
        <v>515</v>
      </c>
      <c r="O17" s="6" t="s">
        <v>516</v>
      </c>
      <c r="P17" s="6" t="s">
        <v>517</v>
      </c>
      <c r="Q17" s="6" t="s">
        <v>518</v>
      </c>
      <c r="R17" s="6" t="s">
        <v>514</v>
      </c>
      <c r="S17" s="6" t="s">
        <v>515</v>
      </c>
      <c r="T17" s="6" t="s">
        <v>516</v>
      </c>
      <c r="U17" s="6" t="s">
        <v>517</v>
      </c>
      <c r="V17" s="6" t="s">
        <v>518</v>
      </c>
      <c r="W17" s="325" t="s">
        <v>506</v>
      </c>
      <c r="X17" s="340" t="s">
        <v>683</v>
      </c>
      <c r="Y17" s="6" t="s">
        <v>680</v>
      </c>
      <c r="Z17" s="6" t="s">
        <v>685</v>
      </c>
      <c r="AA17" s="336" t="s">
        <v>506</v>
      </c>
      <c r="AB17" s="337" t="s">
        <v>507</v>
      </c>
      <c r="AC17" s="337" t="s">
        <v>508</v>
      </c>
      <c r="AD17" s="337" t="s">
        <v>509</v>
      </c>
      <c r="AE17" s="336" t="s">
        <v>510</v>
      </c>
      <c r="AF17" s="337" t="s">
        <v>507</v>
      </c>
      <c r="AG17" s="338" t="s">
        <v>511</v>
      </c>
      <c r="AH17" s="338" t="s">
        <v>512</v>
      </c>
      <c r="AI17" s="337" t="s">
        <v>513</v>
      </c>
      <c r="AJ17" s="740"/>
    </row>
    <row r="18" spans="1:36" ht="31.5" x14ac:dyDescent="0.25">
      <c r="A18" s="28">
        <v>1</v>
      </c>
      <c r="B18" s="26" t="s">
        <v>138</v>
      </c>
      <c r="C18" s="26"/>
      <c r="D18" s="26"/>
      <c r="E18" s="26" t="s">
        <v>519</v>
      </c>
      <c r="F18" s="26"/>
      <c r="G18" s="26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5"/>
    </row>
    <row r="19" spans="1:36" ht="31.5" x14ac:dyDescent="0.25">
      <c r="A19" s="116" t="s">
        <v>3</v>
      </c>
      <c r="B19" s="26" t="s">
        <v>135</v>
      </c>
      <c r="C19" s="26"/>
      <c r="D19" s="26"/>
      <c r="E19" s="26"/>
      <c r="F19" s="26"/>
      <c r="G19" s="26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5"/>
    </row>
    <row r="20" spans="1:36" x14ac:dyDescent="0.25">
      <c r="A20" s="18">
        <v>1</v>
      </c>
      <c r="B20" s="5" t="s">
        <v>520</v>
      </c>
      <c r="C20" s="5"/>
      <c r="D20" s="5"/>
      <c r="E20" s="5"/>
      <c r="F20" s="5"/>
      <c r="G20" s="5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5"/>
    </row>
    <row r="21" spans="1:36" x14ac:dyDescent="0.25">
      <c r="A21" s="18">
        <v>2</v>
      </c>
      <c r="B21" s="5" t="s">
        <v>43</v>
      </c>
      <c r="C21" s="5"/>
      <c r="D21" s="5"/>
      <c r="E21" s="5"/>
      <c r="F21" s="5"/>
      <c r="G21" s="5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5"/>
    </row>
    <row r="22" spans="1:36" x14ac:dyDescent="0.25">
      <c r="A22" s="18" t="s">
        <v>42</v>
      </c>
      <c r="B22" s="5" t="s">
        <v>42</v>
      </c>
      <c r="C22" s="5"/>
      <c r="D22" s="5"/>
      <c r="E22" s="5"/>
      <c r="F22" s="5"/>
      <c r="G22" s="5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5"/>
    </row>
    <row r="23" spans="1:36" ht="31.5" x14ac:dyDescent="0.25">
      <c r="A23" s="28" t="s">
        <v>4</v>
      </c>
      <c r="B23" s="26" t="s">
        <v>268</v>
      </c>
      <c r="C23" s="26"/>
      <c r="D23" s="5"/>
      <c r="E23" s="5"/>
      <c r="F23" s="5"/>
      <c r="G23" s="5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5"/>
    </row>
    <row r="24" spans="1:36" x14ac:dyDescent="0.25">
      <c r="A24" s="18">
        <v>1</v>
      </c>
      <c r="B24" s="5" t="s">
        <v>41</v>
      </c>
      <c r="C24" s="5"/>
      <c r="D24" s="5"/>
      <c r="E24" s="5"/>
      <c r="F24" s="5"/>
      <c r="G24" s="5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5"/>
    </row>
    <row r="25" spans="1:36" x14ac:dyDescent="0.25">
      <c r="A25" s="18">
        <v>2</v>
      </c>
      <c r="B25" s="5" t="s">
        <v>43</v>
      </c>
      <c r="C25" s="5"/>
      <c r="D25" s="5"/>
      <c r="E25" s="5"/>
      <c r="F25" s="5"/>
      <c r="G25" s="5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5"/>
    </row>
    <row r="26" spans="1:36" x14ac:dyDescent="0.25">
      <c r="A26" s="18" t="s">
        <v>42</v>
      </c>
      <c r="B26" s="5"/>
      <c r="C26" s="5"/>
      <c r="D26" s="5"/>
      <c r="E26" s="5"/>
      <c r="F26" s="5"/>
      <c r="G26" s="5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5"/>
    </row>
    <row r="27" spans="1:36" ht="31.5" x14ac:dyDescent="0.25">
      <c r="A27" s="28" t="s">
        <v>15</v>
      </c>
      <c r="B27" s="26" t="s">
        <v>136</v>
      </c>
      <c r="C27" s="26"/>
      <c r="D27" s="5"/>
      <c r="E27" s="5"/>
      <c r="F27" s="5"/>
      <c r="G27" s="5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5"/>
    </row>
    <row r="28" spans="1:36" x14ac:dyDescent="0.25">
      <c r="A28" s="18">
        <v>1</v>
      </c>
      <c r="B28" s="5" t="s">
        <v>41</v>
      </c>
      <c r="C28" s="5"/>
      <c r="D28" s="5"/>
      <c r="E28" s="5"/>
      <c r="F28" s="5"/>
      <c r="G28" s="5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5"/>
    </row>
    <row r="29" spans="1:36" x14ac:dyDescent="0.25">
      <c r="A29" s="18">
        <v>2</v>
      </c>
      <c r="B29" s="5" t="s">
        <v>43</v>
      </c>
      <c r="C29" s="5"/>
      <c r="D29" s="5"/>
      <c r="E29" s="5"/>
      <c r="F29" s="5"/>
      <c r="G29" s="5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5"/>
    </row>
    <row r="30" spans="1:36" x14ac:dyDescent="0.25">
      <c r="A30" s="18" t="s">
        <v>42</v>
      </c>
      <c r="B30" s="5"/>
      <c r="C30" s="5"/>
      <c r="D30" s="5"/>
      <c r="E30" s="5"/>
      <c r="F30" s="5"/>
      <c r="G30" s="5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5"/>
    </row>
    <row r="31" spans="1:36" ht="47.25" x14ac:dyDescent="0.25">
      <c r="A31" s="28" t="s">
        <v>32</v>
      </c>
      <c r="B31" s="26" t="s">
        <v>137</v>
      </c>
      <c r="C31" s="26"/>
      <c r="D31" s="5"/>
      <c r="E31" s="5"/>
      <c r="F31" s="5"/>
      <c r="G31" s="5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5"/>
    </row>
    <row r="32" spans="1:36" x14ac:dyDescent="0.25">
      <c r="A32" s="18">
        <v>1</v>
      </c>
      <c r="B32" s="5" t="s">
        <v>41</v>
      </c>
      <c r="C32" s="5"/>
      <c r="D32" s="5"/>
      <c r="E32" s="5"/>
      <c r="F32" s="5"/>
      <c r="G32" s="5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5"/>
    </row>
    <row r="33" spans="1:36" x14ac:dyDescent="0.25">
      <c r="A33" s="18">
        <v>2</v>
      </c>
      <c r="B33" s="5" t="s">
        <v>43</v>
      </c>
      <c r="C33" s="5"/>
      <c r="D33" s="5"/>
      <c r="E33" s="5"/>
      <c r="F33" s="5"/>
      <c r="G33" s="5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5"/>
    </row>
    <row r="34" spans="1:36" x14ac:dyDescent="0.25">
      <c r="A34" s="18" t="s">
        <v>42</v>
      </c>
      <c r="B34" s="5"/>
      <c r="C34" s="5"/>
      <c r="D34" s="5"/>
      <c r="E34" s="5"/>
      <c r="F34" s="5"/>
      <c r="G34" s="5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5"/>
    </row>
    <row r="35" spans="1:36" x14ac:dyDescent="0.25">
      <c r="A35" s="28" t="s">
        <v>5</v>
      </c>
      <c r="B35" s="26" t="s">
        <v>54</v>
      </c>
      <c r="C35" s="26"/>
      <c r="D35" s="26"/>
      <c r="E35" s="26"/>
      <c r="F35" s="26"/>
      <c r="G35" s="26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5"/>
    </row>
    <row r="36" spans="1:36" ht="31.5" x14ac:dyDescent="0.25">
      <c r="A36" s="116" t="s">
        <v>6</v>
      </c>
      <c r="B36" s="26" t="s">
        <v>135</v>
      </c>
      <c r="C36" s="26"/>
      <c r="D36" s="26"/>
      <c r="E36" s="26"/>
      <c r="F36" s="26"/>
      <c r="G36" s="26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24"/>
      <c r="AF36" s="224"/>
      <c r="AG36" s="224"/>
      <c r="AH36" s="224"/>
      <c r="AI36" s="224"/>
      <c r="AJ36" s="225"/>
    </row>
    <row r="37" spans="1:36" x14ac:dyDescent="0.25">
      <c r="A37" s="18">
        <v>1</v>
      </c>
      <c r="B37" s="5" t="s">
        <v>41</v>
      </c>
      <c r="C37" s="5"/>
      <c r="D37" s="5"/>
      <c r="E37" s="5"/>
      <c r="F37" s="5"/>
      <c r="G37" s="5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  <c r="AJ37" s="225"/>
    </row>
    <row r="38" spans="1:36" x14ac:dyDescent="0.25">
      <c r="A38" s="18">
        <v>2</v>
      </c>
      <c r="B38" s="5" t="s">
        <v>43</v>
      </c>
      <c r="C38" s="5"/>
      <c r="D38" s="5"/>
      <c r="E38" s="5"/>
      <c r="F38" s="5"/>
      <c r="G38" s="5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5"/>
    </row>
    <row r="39" spans="1:36" x14ac:dyDescent="0.25">
      <c r="A39" s="18" t="s">
        <v>42</v>
      </c>
      <c r="B39" s="5"/>
      <c r="C39" s="5"/>
      <c r="D39" s="5"/>
      <c r="E39" s="5"/>
      <c r="F39" s="5"/>
      <c r="G39" s="5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  <c r="AJ39" s="225"/>
    </row>
    <row r="40" spans="1:36" x14ac:dyDescent="0.25">
      <c r="A40" s="116" t="s">
        <v>7</v>
      </c>
      <c r="B40" s="232" t="s">
        <v>303</v>
      </c>
      <c r="C40" s="232"/>
      <c r="D40" s="5"/>
      <c r="E40" s="5"/>
      <c r="F40" s="5"/>
      <c r="G40" s="5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4"/>
      <c r="AJ40" s="225"/>
    </row>
    <row r="41" spans="1:36" x14ac:dyDescent="0.25">
      <c r="A41" s="18">
        <v>1</v>
      </c>
      <c r="B41" s="5" t="s">
        <v>41</v>
      </c>
      <c r="C41" s="5"/>
      <c r="D41" s="5"/>
      <c r="E41" s="5"/>
      <c r="F41" s="5"/>
      <c r="G41" s="5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5"/>
    </row>
    <row r="42" spans="1:36" x14ac:dyDescent="0.25">
      <c r="A42" s="18"/>
      <c r="B42" s="5" t="s">
        <v>147</v>
      </c>
      <c r="C42" s="5"/>
      <c r="D42" s="5"/>
      <c r="E42" s="5"/>
      <c r="F42" s="5"/>
      <c r="G42" s="5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5"/>
    </row>
    <row r="43" spans="1:36" x14ac:dyDescent="0.25">
      <c r="A43" s="18">
        <v>2</v>
      </c>
      <c r="B43" s="5" t="s">
        <v>43</v>
      </c>
      <c r="C43" s="5"/>
      <c r="D43" s="5"/>
      <c r="E43" s="5"/>
      <c r="F43" s="5"/>
      <c r="G43" s="5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5"/>
    </row>
    <row r="44" spans="1:36" x14ac:dyDescent="0.25">
      <c r="A44" s="18"/>
      <c r="B44" s="5" t="s">
        <v>147</v>
      </c>
      <c r="C44" s="5"/>
      <c r="D44" s="5"/>
      <c r="E44" s="5"/>
      <c r="F44" s="5"/>
      <c r="G44" s="5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5"/>
    </row>
    <row r="45" spans="1:36" x14ac:dyDescent="0.25">
      <c r="A45" s="18" t="s">
        <v>42</v>
      </c>
      <c r="B45" s="6"/>
      <c r="C45" s="6"/>
      <c r="D45" s="6"/>
      <c r="E45" s="6"/>
      <c r="F45" s="6"/>
      <c r="G45" s="6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5"/>
    </row>
    <row r="46" spans="1:36" ht="15.75" customHeight="1" x14ac:dyDescent="0.25">
      <c r="A46" s="731" t="s">
        <v>105</v>
      </c>
      <c r="B46" s="629"/>
      <c r="C46" s="323"/>
      <c r="D46" s="5"/>
      <c r="E46" s="5"/>
      <c r="F46" s="5"/>
      <c r="G46" s="5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5"/>
    </row>
    <row r="47" spans="1:36" ht="31.5" x14ac:dyDescent="0.25">
      <c r="A47" s="28"/>
      <c r="B47" s="26" t="s">
        <v>134</v>
      </c>
      <c r="C47" s="26"/>
      <c r="D47" s="5"/>
      <c r="E47" s="5"/>
      <c r="F47" s="5"/>
      <c r="G47" s="5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5"/>
    </row>
    <row r="48" spans="1:36" x14ac:dyDescent="0.25">
      <c r="A48" s="18">
        <v>1</v>
      </c>
      <c r="B48" s="5" t="s">
        <v>41</v>
      </c>
      <c r="C48" s="5"/>
      <c r="D48" s="5"/>
      <c r="E48" s="5"/>
      <c r="F48" s="5"/>
      <c r="G48" s="5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5"/>
    </row>
    <row r="49" spans="1:36" x14ac:dyDescent="0.25">
      <c r="A49" s="18">
        <v>2</v>
      </c>
      <c r="B49" s="5" t="s">
        <v>43</v>
      </c>
      <c r="C49" s="5"/>
      <c r="D49" s="5"/>
      <c r="E49" s="5"/>
      <c r="F49" s="5"/>
      <c r="G49" s="5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5"/>
    </row>
    <row r="50" spans="1:36" ht="16.5" thickBot="1" x14ac:dyDescent="0.3">
      <c r="A50" s="90" t="s">
        <v>42</v>
      </c>
      <c r="B50" s="91"/>
      <c r="C50" s="91"/>
      <c r="D50" s="91"/>
      <c r="E50" s="91"/>
      <c r="F50" s="91"/>
      <c r="G50" s="91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7"/>
    </row>
    <row r="51" spans="1:36" x14ac:dyDescent="0.25">
      <c r="A51" s="29"/>
      <c r="B51" s="13"/>
      <c r="C51" s="13"/>
      <c r="D51" s="13"/>
      <c r="E51" s="37"/>
      <c r="F51" s="37"/>
      <c r="G51" s="37"/>
    </row>
    <row r="52" spans="1:36" x14ac:dyDescent="0.25">
      <c r="A52" s="20"/>
      <c r="B52" s="612" t="s">
        <v>521</v>
      </c>
      <c r="C52" s="612"/>
      <c r="D52" s="612"/>
      <c r="E52" s="612"/>
      <c r="F52" s="612"/>
      <c r="G52" s="612"/>
      <c r="H52" s="612"/>
      <c r="I52" s="612"/>
      <c r="J52" s="612"/>
      <c r="K52" s="612"/>
      <c r="L52" s="612"/>
      <c r="M52" s="612"/>
      <c r="N52" s="612"/>
      <c r="O52" s="612"/>
      <c r="P52" s="612"/>
      <c r="Q52" s="612"/>
      <c r="R52" s="612"/>
      <c r="S52" s="612"/>
      <c r="T52" s="612"/>
      <c r="U52" s="612"/>
    </row>
    <row r="53" spans="1:36" x14ac:dyDescent="0.25">
      <c r="A53" s="20"/>
      <c r="B53" s="1" t="s">
        <v>522</v>
      </c>
      <c r="E53" s="1"/>
      <c r="F53" s="1"/>
      <c r="G53" s="1"/>
      <c r="S53" s="17"/>
      <c r="T53" s="17"/>
      <c r="U53" s="17"/>
    </row>
    <row r="54" spans="1:36" x14ac:dyDescent="0.25">
      <c r="B54" s="218"/>
      <c r="C54" s="218"/>
      <c r="D54" s="218"/>
      <c r="E54" s="218"/>
      <c r="F54" s="218"/>
      <c r="G54" s="218"/>
    </row>
    <row r="55" spans="1:36" ht="15.75" customHeight="1" x14ac:dyDescent="0.25">
      <c r="A55" s="20"/>
      <c r="B55" s="743"/>
      <c r="C55" s="743"/>
      <c r="D55" s="743"/>
      <c r="E55" s="743"/>
      <c r="F55" s="743"/>
      <c r="G55" s="743"/>
      <c r="H55" s="743"/>
      <c r="I55" s="743"/>
      <c r="J55" s="743"/>
      <c r="K55" s="743"/>
    </row>
    <row r="56" spans="1:36" ht="15.75" customHeight="1" x14ac:dyDescent="0.25">
      <c r="A56" s="20"/>
      <c r="B56" s="612"/>
      <c r="C56" s="612"/>
      <c r="D56" s="612"/>
      <c r="E56" s="612"/>
      <c r="F56" s="612"/>
      <c r="G56" s="612"/>
    </row>
    <row r="57" spans="1:36" x14ac:dyDescent="0.25">
      <c r="A57" s="20"/>
    </row>
    <row r="58" spans="1:36" x14ac:dyDescent="0.25">
      <c r="A58" s="20"/>
    </row>
    <row r="59" spans="1:36" ht="33.75" customHeight="1" x14ac:dyDescent="0.25">
      <c r="E59" s="1"/>
      <c r="F59" s="1"/>
      <c r="G59" s="1"/>
    </row>
    <row r="60" spans="1:36" x14ac:dyDescent="0.25">
      <c r="A60" s="17"/>
    </row>
  </sheetData>
  <mergeCells count="16">
    <mergeCell ref="B56:G56"/>
    <mergeCell ref="AA16:AD16"/>
    <mergeCell ref="B55:K55"/>
    <mergeCell ref="H15:L16"/>
    <mergeCell ref="AE16:AI16"/>
    <mergeCell ref="A46:B46"/>
    <mergeCell ref="A6:AJ6"/>
    <mergeCell ref="B52:U52"/>
    <mergeCell ref="A15:A16"/>
    <mergeCell ref="B15:B16"/>
    <mergeCell ref="AJ16:AJ17"/>
    <mergeCell ref="W15:AJ15"/>
    <mergeCell ref="W16:Z16"/>
    <mergeCell ref="C15:G16"/>
    <mergeCell ref="M15:Q16"/>
    <mergeCell ref="R15:V16"/>
  </mergeCells>
  <phoneticPr fontId="0" type="noConversion"/>
  <pageMargins left="0.7" right="0.7" top="0.75" bottom="0.75" header="0.3" footer="0.3"/>
  <pageSetup paperSize="9" scale="3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3"/>
  <sheetViews>
    <sheetView zoomScale="70" zoomScaleNormal="70" workbookViewId="0">
      <selection activeCell="E19" sqref="E19"/>
    </sheetView>
  </sheetViews>
  <sheetFormatPr defaultColWidth="9" defaultRowHeight="15.75" x14ac:dyDescent="0.25"/>
  <cols>
    <col min="1" max="1" width="9" style="1"/>
    <col min="2" max="2" width="34.875" style="1" customWidth="1"/>
    <col min="3" max="3" width="9.25" style="1" bestFit="1" customWidth="1"/>
    <col min="4" max="4" width="10.5" style="1" bestFit="1" customWidth="1"/>
    <col min="5" max="5" width="6.125" style="1" bestFit="1" customWidth="1"/>
    <col min="6" max="6" width="6.375" style="1" bestFit="1" customWidth="1"/>
    <col min="7" max="7" width="6.125" style="1" bestFit="1" customWidth="1"/>
    <col min="8" max="8" width="6.375" style="1" bestFit="1" customWidth="1"/>
    <col min="9" max="9" width="6.125" style="1" bestFit="1" customWidth="1"/>
    <col min="10" max="10" width="6.375" style="1" bestFit="1" customWidth="1"/>
    <col min="11" max="11" width="6.125" style="1" bestFit="1" customWidth="1"/>
    <col min="12" max="12" width="6.375" style="1" bestFit="1" customWidth="1"/>
    <col min="13" max="13" width="39.625" style="1" customWidth="1"/>
    <col min="14" max="16384" width="9" style="1"/>
  </cols>
  <sheetData>
    <row r="2" spans="1:15" x14ac:dyDescent="0.25">
      <c r="M2" s="4" t="s">
        <v>322</v>
      </c>
    </row>
    <row r="3" spans="1:15" x14ac:dyDescent="0.25">
      <c r="M3" s="4" t="s">
        <v>297</v>
      </c>
    </row>
    <row r="4" spans="1:15" x14ac:dyDescent="0.25">
      <c r="M4" s="4" t="s">
        <v>321</v>
      </c>
    </row>
    <row r="5" spans="1:15" x14ac:dyDescent="0.25">
      <c r="M5" s="4"/>
    </row>
    <row r="6" spans="1:15" ht="31.5" customHeight="1" x14ac:dyDescent="0.25">
      <c r="A6" s="710" t="s">
        <v>572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736"/>
      <c r="O6" s="736"/>
    </row>
    <row r="7" spans="1:15" x14ac:dyDescent="0.25">
      <c r="A7" s="314"/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19"/>
      <c r="O7" s="19"/>
    </row>
    <row r="8" spans="1:15" x14ac:dyDescent="0.25">
      <c r="M8" s="4" t="s">
        <v>298</v>
      </c>
    </row>
    <row r="9" spans="1:15" x14ac:dyDescent="0.25">
      <c r="M9" s="4" t="s">
        <v>299</v>
      </c>
    </row>
    <row r="10" spans="1:15" x14ac:dyDescent="0.25">
      <c r="M10" s="4"/>
    </row>
    <row r="11" spans="1:15" x14ac:dyDescent="0.25">
      <c r="M11" s="219" t="s">
        <v>300</v>
      </c>
    </row>
    <row r="12" spans="1:15" x14ac:dyDescent="0.25">
      <c r="M12" s="4" t="s">
        <v>301</v>
      </c>
    </row>
    <row r="13" spans="1:15" x14ac:dyDescent="0.25">
      <c r="M13" s="4" t="s">
        <v>302</v>
      </c>
    </row>
    <row r="14" spans="1:15" ht="16.5" thickBot="1" x14ac:dyDescent="0.3">
      <c r="A14" s="16"/>
      <c r="M14" s="4"/>
      <c r="N14" s="19"/>
      <c r="O14" s="19"/>
    </row>
    <row r="15" spans="1:15" ht="32.25" customHeight="1" x14ac:dyDescent="0.25">
      <c r="A15" s="657" t="s">
        <v>16</v>
      </c>
      <c r="B15" s="658" t="s">
        <v>17</v>
      </c>
      <c r="C15" s="658" t="s">
        <v>309</v>
      </c>
      <c r="D15" s="658"/>
      <c r="E15" s="658"/>
      <c r="F15" s="658"/>
      <c r="G15" s="658"/>
      <c r="H15" s="658"/>
      <c r="I15" s="658"/>
      <c r="J15" s="658"/>
      <c r="K15" s="658"/>
      <c r="L15" s="658"/>
      <c r="M15" s="665" t="s">
        <v>18</v>
      </c>
    </row>
    <row r="16" spans="1:15" x14ac:dyDescent="0.25">
      <c r="A16" s="652"/>
      <c r="B16" s="649"/>
      <c r="C16" s="649" t="s">
        <v>19</v>
      </c>
      <c r="D16" s="649"/>
      <c r="E16" s="649" t="s">
        <v>20</v>
      </c>
      <c r="F16" s="649"/>
      <c r="G16" s="649" t="s">
        <v>21</v>
      </c>
      <c r="H16" s="649"/>
      <c r="I16" s="649" t="s">
        <v>22</v>
      </c>
      <c r="J16" s="649"/>
      <c r="K16" s="649" t="s">
        <v>23</v>
      </c>
      <c r="L16" s="649"/>
      <c r="M16" s="650"/>
    </row>
    <row r="17" spans="1:15" ht="16.5" thickBot="1" x14ac:dyDescent="0.3">
      <c r="A17" s="641"/>
      <c r="B17" s="642"/>
      <c r="C17" s="100" t="s">
        <v>122</v>
      </c>
      <c r="D17" s="100" t="s">
        <v>141</v>
      </c>
      <c r="E17" s="100" t="s">
        <v>24</v>
      </c>
      <c r="F17" s="100" t="s">
        <v>25</v>
      </c>
      <c r="G17" s="100" t="s">
        <v>24</v>
      </c>
      <c r="H17" s="100" t="s">
        <v>25</v>
      </c>
      <c r="I17" s="100" t="s">
        <v>24</v>
      </c>
      <c r="J17" s="100" t="s">
        <v>25</v>
      </c>
      <c r="K17" s="100" t="s">
        <v>24</v>
      </c>
      <c r="L17" s="100" t="s">
        <v>25</v>
      </c>
      <c r="M17" s="643"/>
    </row>
    <row r="18" spans="1:15" x14ac:dyDescent="0.25">
      <c r="A18" s="251">
        <v>1</v>
      </c>
      <c r="B18" s="249" t="s">
        <v>27</v>
      </c>
      <c r="C18" s="87"/>
      <c r="D18" s="87"/>
      <c r="E18" s="87"/>
      <c r="F18" s="87"/>
      <c r="G18" s="87"/>
      <c r="H18" s="87"/>
      <c r="I18" s="87"/>
      <c r="J18" s="87"/>
      <c r="K18" s="93"/>
      <c r="L18" s="93"/>
      <c r="M18" s="94"/>
      <c r="N18" s="8"/>
      <c r="O18" s="8"/>
    </row>
    <row r="19" spans="1:15" ht="31.5" x14ac:dyDescent="0.25">
      <c r="A19" s="228" t="s">
        <v>3</v>
      </c>
      <c r="B19" s="5" t="s">
        <v>28</v>
      </c>
      <c r="C19" s="5"/>
      <c r="D19" s="5"/>
      <c r="E19" s="5"/>
      <c r="F19" s="5"/>
      <c r="G19" s="5"/>
      <c r="H19" s="5"/>
      <c r="I19" s="5"/>
      <c r="J19" s="5"/>
      <c r="K19" s="6"/>
      <c r="L19" s="6"/>
      <c r="M19" s="11"/>
    </row>
    <row r="20" spans="1:15" ht="31.5" x14ac:dyDescent="0.25">
      <c r="A20" s="228" t="s">
        <v>29</v>
      </c>
      <c r="B20" s="5" t="s">
        <v>52</v>
      </c>
      <c r="C20" s="5"/>
      <c r="D20" s="5"/>
      <c r="E20" s="5"/>
      <c r="F20" s="5"/>
      <c r="G20" s="5"/>
      <c r="H20" s="5"/>
      <c r="I20" s="5"/>
      <c r="J20" s="5"/>
      <c r="K20" s="6"/>
      <c r="L20" s="6"/>
      <c r="M20" s="11"/>
    </row>
    <row r="21" spans="1:15" x14ac:dyDescent="0.25">
      <c r="A21" s="228" t="s">
        <v>45</v>
      </c>
      <c r="B21" s="5" t="s">
        <v>53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11"/>
    </row>
    <row r="22" spans="1:15" ht="47.25" x14ac:dyDescent="0.25">
      <c r="A22" s="228" t="s">
        <v>49</v>
      </c>
      <c r="B22" s="5" t="s">
        <v>114</v>
      </c>
      <c r="C22" s="26"/>
      <c r="D22" s="26"/>
      <c r="E22" s="26"/>
      <c r="F22" s="26"/>
      <c r="G22" s="26"/>
      <c r="H22" s="26"/>
      <c r="I22" s="26"/>
      <c r="J22" s="26"/>
      <c r="K22" s="6"/>
      <c r="L22" s="6"/>
      <c r="M22" s="11"/>
    </row>
    <row r="23" spans="1:15" ht="31.5" x14ac:dyDescent="0.25">
      <c r="A23" s="228" t="s">
        <v>50</v>
      </c>
      <c r="B23" s="5" t="s">
        <v>115</v>
      </c>
      <c r="C23" s="26"/>
      <c r="D23" s="26"/>
      <c r="E23" s="26"/>
      <c r="F23" s="26"/>
      <c r="G23" s="26"/>
      <c r="H23" s="26"/>
      <c r="I23" s="26"/>
      <c r="J23" s="26"/>
      <c r="K23" s="6"/>
      <c r="L23" s="6"/>
      <c r="M23" s="11"/>
    </row>
    <row r="24" spans="1:15" ht="31.5" x14ac:dyDescent="0.25">
      <c r="A24" s="228" t="s">
        <v>51</v>
      </c>
      <c r="B24" s="5" t="s">
        <v>116</v>
      </c>
      <c r="C24" s="5"/>
      <c r="D24" s="5"/>
      <c r="E24" s="5"/>
      <c r="F24" s="5"/>
      <c r="G24" s="5"/>
      <c r="H24" s="5"/>
      <c r="I24" s="5"/>
      <c r="J24" s="5"/>
      <c r="K24" s="6"/>
      <c r="L24" s="6"/>
      <c r="M24" s="11"/>
    </row>
    <row r="25" spans="1:15" x14ac:dyDescent="0.25">
      <c r="A25" s="228" t="s">
        <v>347</v>
      </c>
      <c r="B25" s="5" t="s">
        <v>331</v>
      </c>
      <c r="C25" s="5"/>
      <c r="D25" s="5"/>
      <c r="E25" s="5"/>
      <c r="F25" s="5"/>
      <c r="G25" s="5"/>
      <c r="H25" s="5"/>
      <c r="I25" s="5"/>
      <c r="J25" s="5"/>
      <c r="K25" s="6"/>
      <c r="L25" s="6"/>
      <c r="M25" s="11"/>
    </row>
    <row r="26" spans="1:15" x14ac:dyDescent="0.25">
      <c r="A26" s="228" t="s">
        <v>4</v>
      </c>
      <c r="B26" s="5" t="s">
        <v>30</v>
      </c>
      <c r="C26" s="5"/>
      <c r="D26" s="5"/>
      <c r="E26" s="5"/>
      <c r="F26" s="5"/>
      <c r="G26" s="5"/>
      <c r="H26" s="5"/>
      <c r="I26" s="5"/>
      <c r="J26" s="5"/>
      <c r="K26" s="6"/>
      <c r="L26" s="6"/>
      <c r="M26" s="11"/>
    </row>
    <row r="27" spans="1:15" x14ac:dyDescent="0.25">
      <c r="A27" s="228" t="s">
        <v>332</v>
      </c>
      <c r="B27" s="5" t="s">
        <v>335</v>
      </c>
      <c r="C27" s="5"/>
      <c r="D27" s="5"/>
      <c r="E27" s="5"/>
      <c r="F27" s="5"/>
      <c r="G27" s="5"/>
      <c r="H27" s="5"/>
      <c r="I27" s="5"/>
      <c r="J27" s="5"/>
      <c r="K27" s="6"/>
      <c r="L27" s="6"/>
      <c r="M27" s="11"/>
    </row>
    <row r="28" spans="1:15" x14ac:dyDescent="0.25">
      <c r="A28" s="228" t="s">
        <v>333</v>
      </c>
      <c r="B28" s="5" t="s">
        <v>336</v>
      </c>
      <c r="C28" s="5"/>
      <c r="D28" s="5"/>
      <c r="E28" s="5"/>
      <c r="F28" s="5"/>
      <c r="G28" s="5"/>
      <c r="H28" s="5"/>
      <c r="I28" s="5"/>
      <c r="J28" s="5"/>
      <c r="K28" s="6"/>
      <c r="L28" s="6"/>
      <c r="M28" s="11"/>
    </row>
    <row r="29" spans="1:15" ht="31.5" x14ac:dyDescent="0.25">
      <c r="A29" s="228" t="s">
        <v>334</v>
      </c>
      <c r="B29" s="5" t="s">
        <v>337</v>
      </c>
      <c r="C29" s="5"/>
      <c r="D29" s="5"/>
      <c r="E29" s="5"/>
      <c r="F29" s="5"/>
      <c r="G29" s="5"/>
      <c r="H29" s="5"/>
      <c r="I29" s="5"/>
      <c r="J29" s="5"/>
      <c r="K29" s="6"/>
      <c r="L29" s="6"/>
      <c r="M29" s="11"/>
    </row>
    <row r="30" spans="1:15" x14ac:dyDescent="0.25">
      <c r="A30" s="228" t="s">
        <v>15</v>
      </c>
      <c r="B30" s="5" t="s">
        <v>31</v>
      </c>
      <c r="C30" s="5"/>
      <c r="D30" s="5"/>
      <c r="E30" s="5"/>
      <c r="F30" s="5"/>
      <c r="G30" s="5"/>
      <c r="H30" s="5"/>
      <c r="I30" s="5"/>
      <c r="J30" s="5"/>
      <c r="K30" s="6"/>
      <c r="L30" s="6"/>
      <c r="M30" s="11"/>
    </row>
    <row r="31" spans="1:15" x14ac:dyDescent="0.25">
      <c r="A31" s="228" t="s">
        <v>32</v>
      </c>
      <c r="B31" s="5" t="s">
        <v>33</v>
      </c>
      <c r="C31" s="5"/>
      <c r="D31" s="5"/>
      <c r="E31" s="5"/>
      <c r="F31" s="5"/>
      <c r="G31" s="5"/>
      <c r="H31" s="5"/>
      <c r="I31" s="5"/>
      <c r="J31" s="5"/>
      <c r="K31" s="6"/>
      <c r="L31" s="6"/>
      <c r="M31" s="11"/>
    </row>
    <row r="32" spans="1:15" x14ac:dyDescent="0.25">
      <c r="A32" s="228" t="s">
        <v>34</v>
      </c>
      <c r="B32" s="5" t="s">
        <v>117</v>
      </c>
      <c r="C32" s="5"/>
      <c r="D32" s="5"/>
      <c r="E32" s="5"/>
      <c r="F32" s="5"/>
      <c r="G32" s="5"/>
      <c r="H32" s="5"/>
      <c r="I32" s="5"/>
      <c r="J32" s="5"/>
      <c r="K32" s="6"/>
      <c r="L32" s="6"/>
      <c r="M32" s="11"/>
    </row>
    <row r="33" spans="1:13" ht="32.25" thickBot="1" x14ac:dyDescent="0.3">
      <c r="A33" s="235" t="s">
        <v>215</v>
      </c>
      <c r="B33" s="236" t="s">
        <v>343</v>
      </c>
      <c r="C33" s="236"/>
      <c r="D33" s="236"/>
      <c r="E33" s="236"/>
      <c r="F33" s="236"/>
      <c r="G33" s="236"/>
      <c r="H33" s="236"/>
      <c r="I33" s="236"/>
      <c r="J33" s="236"/>
      <c r="K33" s="91"/>
      <c r="L33" s="91"/>
      <c r="M33" s="35"/>
    </row>
    <row r="34" spans="1:13" x14ac:dyDescent="0.25">
      <c r="A34" s="248" t="s">
        <v>5</v>
      </c>
      <c r="B34" s="249" t="s">
        <v>118</v>
      </c>
      <c r="C34" s="249"/>
      <c r="D34" s="249"/>
      <c r="E34" s="249"/>
      <c r="F34" s="249"/>
      <c r="G34" s="249"/>
      <c r="H34" s="249"/>
      <c r="I34" s="249"/>
      <c r="J34" s="249"/>
      <c r="K34" s="93"/>
      <c r="L34" s="93"/>
      <c r="M34" s="250"/>
    </row>
    <row r="35" spans="1:13" x14ac:dyDescent="0.25">
      <c r="A35" s="228" t="s">
        <v>6</v>
      </c>
      <c r="B35" s="5" t="s">
        <v>123</v>
      </c>
      <c r="C35" s="5"/>
      <c r="D35" s="5"/>
      <c r="E35" s="5"/>
      <c r="F35" s="5"/>
      <c r="G35" s="5"/>
      <c r="H35" s="5"/>
      <c r="I35" s="5"/>
      <c r="J35" s="5"/>
      <c r="K35" s="6"/>
      <c r="L35" s="6"/>
      <c r="M35" s="11"/>
    </row>
    <row r="36" spans="1:13" x14ac:dyDescent="0.25">
      <c r="A36" s="228" t="s">
        <v>7</v>
      </c>
      <c r="B36" s="5" t="s">
        <v>119</v>
      </c>
      <c r="C36" s="5"/>
      <c r="D36" s="5"/>
      <c r="E36" s="5"/>
      <c r="F36" s="5"/>
      <c r="G36" s="5"/>
      <c r="H36" s="5"/>
      <c r="I36" s="5"/>
      <c r="J36" s="5"/>
      <c r="K36" s="6"/>
      <c r="L36" s="6"/>
      <c r="M36" s="11"/>
    </row>
    <row r="37" spans="1:13" ht="21.75" customHeight="1" x14ac:dyDescent="0.25">
      <c r="A37" s="234" t="s">
        <v>8</v>
      </c>
      <c r="B37" s="5" t="s">
        <v>120</v>
      </c>
      <c r="C37" s="10"/>
      <c r="D37" s="10"/>
      <c r="E37" s="10"/>
      <c r="F37" s="10"/>
      <c r="G37" s="224"/>
      <c r="H37" s="224"/>
      <c r="I37" s="224"/>
      <c r="J37" s="224"/>
      <c r="K37" s="224"/>
      <c r="L37" s="224"/>
      <c r="M37" s="225"/>
    </row>
    <row r="38" spans="1:13" x14ac:dyDescent="0.25">
      <c r="A38" s="234" t="s">
        <v>9</v>
      </c>
      <c r="B38" s="5" t="s">
        <v>35</v>
      </c>
      <c r="C38" s="10"/>
      <c r="D38" s="10"/>
      <c r="E38" s="10"/>
      <c r="F38" s="10"/>
      <c r="G38" s="224"/>
      <c r="H38" s="224"/>
      <c r="I38" s="224"/>
      <c r="J38" s="224"/>
      <c r="K38" s="224"/>
      <c r="L38" s="224"/>
      <c r="M38" s="225"/>
    </row>
    <row r="39" spans="1:13" x14ac:dyDescent="0.25">
      <c r="A39" s="228" t="s">
        <v>55</v>
      </c>
      <c r="B39" s="5" t="s">
        <v>48</v>
      </c>
      <c r="C39" s="10"/>
      <c r="D39" s="10"/>
      <c r="E39" s="10"/>
      <c r="F39" s="10"/>
      <c r="G39" s="224"/>
      <c r="H39" s="224"/>
      <c r="I39" s="224"/>
      <c r="J39" s="224"/>
      <c r="K39" s="224"/>
      <c r="L39" s="224"/>
      <c r="M39" s="225"/>
    </row>
    <row r="40" spans="1:13" x14ac:dyDescent="0.25">
      <c r="A40" s="228" t="s">
        <v>110</v>
      </c>
      <c r="B40" s="5" t="s">
        <v>339</v>
      </c>
      <c r="C40" s="10"/>
      <c r="D40" s="10"/>
      <c r="E40" s="10"/>
      <c r="F40" s="10"/>
      <c r="G40" s="224"/>
      <c r="H40" s="224"/>
      <c r="I40" s="224"/>
      <c r="J40" s="224"/>
      <c r="K40" s="224"/>
      <c r="L40" s="224"/>
      <c r="M40" s="225"/>
    </row>
    <row r="41" spans="1:13" ht="16.5" thickBot="1" x14ac:dyDescent="0.3">
      <c r="A41" s="235" t="s">
        <v>338</v>
      </c>
      <c r="B41" s="236" t="s">
        <v>36</v>
      </c>
      <c r="C41" s="34"/>
      <c r="D41" s="34"/>
      <c r="E41" s="34"/>
      <c r="F41" s="34"/>
      <c r="G41" s="226"/>
      <c r="H41" s="226"/>
      <c r="I41" s="226"/>
      <c r="J41" s="226"/>
      <c r="K41" s="226"/>
      <c r="L41" s="226"/>
      <c r="M41" s="227"/>
    </row>
    <row r="42" spans="1:13" ht="31.5" x14ac:dyDescent="0.25">
      <c r="A42" s="243"/>
      <c r="B42" s="244" t="s">
        <v>26</v>
      </c>
      <c r="C42" s="245"/>
      <c r="D42" s="245"/>
      <c r="E42" s="245"/>
      <c r="F42" s="245"/>
      <c r="G42" s="246"/>
      <c r="H42" s="246"/>
      <c r="I42" s="246"/>
      <c r="J42" s="246"/>
      <c r="K42" s="246"/>
      <c r="L42" s="246"/>
      <c r="M42" s="247"/>
    </row>
    <row r="43" spans="1:13" x14ac:dyDescent="0.25">
      <c r="A43" s="9"/>
      <c r="B43" s="5" t="s">
        <v>325</v>
      </c>
      <c r="C43" s="10"/>
      <c r="D43" s="10"/>
      <c r="E43" s="10"/>
      <c r="F43" s="10"/>
      <c r="G43" s="224"/>
      <c r="H43" s="224"/>
      <c r="I43" s="224"/>
      <c r="J43" s="224"/>
      <c r="K43" s="224"/>
      <c r="L43" s="224"/>
      <c r="M43" s="225"/>
    </row>
    <row r="44" spans="1:13" x14ac:dyDescent="0.25">
      <c r="A44" s="9"/>
      <c r="B44" s="222" t="s">
        <v>326</v>
      </c>
      <c r="C44" s="10"/>
      <c r="D44" s="10"/>
      <c r="E44" s="10"/>
      <c r="F44" s="10"/>
      <c r="G44" s="224"/>
      <c r="H44" s="224"/>
      <c r="I44" s="224"/>
      <c r="J44" s="224"/>
      <c r="K44" s="224"/>
      <c r="L44" s="224"/>
      <c r="M44" s="225"/>
    </row>
    <row r="45" spans="1:13" ht="16.5" thickBot="1" x14ac:dyDescent="0.3">
      <c r="A45" s="117"/>
      <c r="B45" s="223" t="s">
        <v>327</v>
      </c>
      <c r="C45" s="34"/>
      <c r="D45" s="34"/>
      <c r="E45" s="34"/>
      <c r="F45" s="34"/>
      <c r="G45" s="226"/>
      <c r="H45" s="226"/>
      <c r="I45" s="226"/>
      <c r="J45" s="226"/>
      <c r="K45" s="226"/>
      <c r="L45" s="226"/>
      <c r="M45" s="227"/>
    </row>
    <row r="46" spans="1:13" x14ac:dyDescent="0.25">
      <c r="A46" s="14"/>
      <c r="B46" s="233"/>
      <c r="C46" s="37"/>
      <c r="D46" s="37"/>
      <c r="E46" s="37"/>
      <c r="F46" s="37"/>
      <c r="G46" s="13"/>
      <c r="H46" s="13"/>
      <c r="I46" s="13"/>
      <c r="J46" s="13"/>
      <c r="K46" s="13"/>
      <c r="L46" s="13"/>
      <c r="M46" s="13"/>
    </row>
    <row r="47" spans="1:13" x14ac:dyDescent="0.25">
      <c r="A47" s="14" t="s">
        <v>121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3" x14ac:dyDescent="0.25">
      <c r="A48" s="14" t="s">
        <v>142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5" x14ac:dyDescent="0.25">
      <c r="A49" s="14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5" x14ac:dyDescent="0.25">
      <c r="A50" s="37"/>
      <c r="B50" s="102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37"/>
      <c r="N50" s="13"/>
      <c r="O50" s="13"/>
    </row>
    <row r="51" spans="1:15" x14ac:dyDescent="0.25"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5" x14ac:dyDescent="0.25"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5" x14ac:dyDescent="0.25"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5" x14ac:dyDescent="0.25"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5" x14ac:dyDescent="0.25"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1:15" x14ac:dyDescent="0.25"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1:15" x14ac:dyDescent="0.25"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1:15" x14ac:dyDescent="0.25">
      <c r="C58" s="29"/>
      <c r="D58" s="29"/>
      <c r="E58" s="29"/>
      <c r="F58" s="29"/>
      <c r="G58" s="29"/>
      <c r="H58" s="29"/>
      <c r="I58" s="29"/>
      <c r="J58" s="29"/>
      <c r="K58" s="29"/>
      <c r="L58" s="29"/>
    </row>
    <row r="59" spans="1:15" x14ac:dyDescent="0.25">
      <c r="C59" s="29"/>
      <c r="D59" s="29"/>
      <c r="E59" s="29"/>
      <c r="F59" s="29"/>
      <c r="G59" s="29"/>
      <c r="H59" s="29"/>
      <c r="I59" s="29"/>
      <c r="J59" s="29"/>
      <c r="K59" s="29"/>
      <c r="L59" s="29"/>
    </row>
    <row r="60" spans="1:15" x14ac:dyDescent="0.25">
      <c r="C60" s="29"/>
      <c r="D60" s="29"/>
      <c r="E60" s="29"/>
      <c r="F60" s="29"/>
      <c r="G60" s="29"/>
      <c r="H60" s="29"/>
      <c r="I60" s="29"/>
      <c r="J60" s="29"/>
      <c r="K60" s="29"/>
      <c r="L60" s="29"/>
    </row>
    <row r="61" spans="1:15" x14ac:dyDescent="0.25">
      <c r="C61" s="29"/>
      <c r="D61" s="29"/>
      <c r="E61" s="29"/>
      <c r="F61" s="29"/>
      <c r="G61" s="29"/>
      <c r="H61" s="29"/>
      <c r="I61" s="29"/>
      <c r="J61" s="29"/>
      <c r="K61" s="29"/>
      <c r="L61" s="29"/>
    </row>
    <row r="62" spans="1:15" x14ac:dyDescent="0.25"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spans="1:15" x14ac:dyDescent="0.25"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5" x14ac:dyDescent="0.25">
      <c r="C64" s="88"/>
      <c r="D64" s="88"/>
      <c r="E64" s="88"/>
      <c r="F64" s="88"/>
      <c r="G64" s="88"/>
      <c r="H64" s="88"/>
      <c r="I64" s="88"/>
      <c r="J64" s="88"/>
      <c r="K64" s="88"/>
      <c r="L64" s="88"/>
    </row>
    <row r="66" spans="3:12" x14ac:dyDescent="0.25">
      <c r="F66" s="88"/>
      <c r="G66" s="88"/>
      <c r="H66" s="88"/>
      <c r="I66" s="88"/>
      <c r="J66" s="88"/>
      <c r="K66" s="88"/>
      <c r="L66" s="88"/>
    </row>
    <row r="67" spans="3:12" x14ac:dyDescent="0.25">
      <c r="H67" s="29"/>
      <c r="I67" s="29"/>
      <c r="J67" s="29"/>
      <c r="K67" s="29"/>
      <c r="L67" s="29"/>
    </row>
    <row r="68" spans="3:12" x14ac:dyDescent="0.25"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3:12" x14ac:dyDescent="0.25">
      <c r="C69" s="29"/>
      <c r="D69" s="29"/>
      <c r="E69" s="29"/>
      <c r="F69" s="29"/>
      <c r="G69" s="29"/>
      <c r="H69" s="29"/>
      <c r="I69" s="29"/>
      <c r="J69" s="29"/>
      <c r="K69" s="29"/>
      <c r="L69" s="29"/>
    </row>
    <row r="71" spans="3:12" x14ac:dyDescent="0.25">
      <c r="F71" s="22"/>
      <c r="G71" s="22"/>
      <c r="H71" s="22"/>
    </row>
    <row r="72" spans="3:12" x14ac:dyDescent="0.25">
      <c r="C72" s="24"/>
      <c r="F72" s="25"/>
      <c r="H72" s="23"/>
      <c r="I72" s="23"/>
      <c r="J72" s="23"/>
      <c r="L72" s="32"/>
    </row>
    <row r="73" spans="3:12" x14ac:dyDescent="0.25">
      <c r="C73" s="16"/>
      <c r="H73" s="16"/>
    </row>
  </sheetData>
  <mergeCells count="11">
    <mergeCell ref="K16:L16"/>
    <mergeCell ref="A6:M6"/>
    <mergeCell ref="N6:O6"/>
    <mergeCell ref="A15:A17"/>
    <mergeCell ref="B15:B17"/>
    <mergeCell ref="C15:L15"/>
    <mergeCell ref="M15:M17"/>
    <mergeCell ref="C16:D16"/>
    <mergeCell ref="E16:F16"/>
    <mergeCell ref="G16:H16"/>
    <mergeCell ref="I16:J16"/>
  </mergeCells>
  <phoneticPr fontId="0" type="noConversion"/>
  <pageMargins left="0.7" right="0.7" top="0.75" bottom="0.75" header="0.3" footer="0.3"/>
  <pageSetup paperSize="9" scale="4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zoomScale="70" zoomScaleNormal="70" workbookViewId="0">
      <selection activeCell="E19" sqref="E19"/>
    </sheetView>
  </sheetViews>
  <sheetFormatPr defaultColWidth="9" defaultRowHeight="15.75" x14ac:dyDescent="0.25"/>
  <cols>
    <col min="1" max="1" width="7.25" style="1" customWidth="1"/>
    <col min="2" max="2" width="25.25" style="1" customWidth="1"/>
    <col min="3" max="3" width="8" style="1" customWidth="1"/>
    <col min="4" max="4" width="7.25" style="1" customWidth="1"/>
    <col min="5" max="5" width="7.125" style="1" customWidth="1"/>
    <col min="6" max="6" width="7.875" style="1" customWidth="1"/>
    <col min="7" max="7" width="7.625" style="1" customWidth="1"/>
    <col min="8" max="9" width="7.25" style="1" customWidth="1"/>
    <col min="10" max="10" width="8.375" style="1" customWidth="1"/>
    <col min="11" max="11" width="7.875" style="1" customWidth="1"/>
    <col min="12" max="12" width="8.25" style="1" customWidth="1"/>
    <col min="13" max="13" width="7.875" style="1" customWidth="1"/>
    <col min="14" max="14" width="7.25" style="1" customWidth="1"/>
    <col min="15" max="15" width="7.375" style="1" customWidth="1"/>
    <col min="16" max="16" width="7.75" style="1" customWidth="1"/>
    <col min="17" max="17" width="8" style="1" customWidth="1"/>
    <col min="18" max="18" width="8.125" style="1" customWidth="1"/>
    <col min="19" max="20" width="8" style="1" customWidth="1"/>
    <col min="21" max="21" width="8.875" style="1" customWidth="1"/>
    <col min="22" max="22" width="10.25" style="1" customWidth="1"/>
    <col min="23" max="16384" width="9" style="1"/>
  </cols>
  <sheetData>
    <row r="1" spans="1:22" x14ac:dyDescent="0.25">
      <c r="M1" s="4"/>
      <c r="V1" s="4"/>
    </row>
    <row r="2" spans="1:22" x14ac:dyDescent="0.25">
      <c r="M2" s="4"/>
      <c r="V2" s="4" t="s">
        <v>487</v>
      </c>
    </row>
    <row r="3" spans="1:22" x14ac:dyDescent="0.25">
      <c r="M3" s="4"/>
      <c r="V3" s="4" t="s">
        <v>297</v>
      </c>
    </row>
    <row r="4" spans="1:22" x14ac:dyDescent="0.25">
      <c r="M4" s="4"/>
      <c r="V4" s="4" t="s">
        <v>321</v>
      </c>
    </row>
    <row r="5" spans="1:22" x14ac:dyDescent="0.25">
      <c r="M5" s="4"/>
      <c r="V5" s="4"/>
    </row>
    <row r="6" spans="1:22" ht="31.5" customHeight="1" x14ac:dyDescent="0.25">
      <c r="A6" s="710" t="s">
        <v>573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</row>
    <row r="7" spans="1:22" x14ac:dyDescent="0.25">
      <c r="M7" s="4"/>
      <c r="V7" s="4" t="s">
        <v>298</v>
      </c>
    </row>
    <row r="8" spans="1:22" x14ac:dyDescent="0.25">
      <c r="M8" s="4"/>
      <c r="V8" s="4" t="s">
        <v>299</v>
      </c>
    </row>
    <row r="9" spans="1:22" x14ac:dyDescent="0.25">
      <c r="M9" s="4"/>
      <c r="V9" s="4"/>
    </row>
    <row r="10" spans="1:22" x14ac:dyDescent="0.25">
      <c r="M10" s="4"/>
      <c r="V10" s="219" t="s">
        <v>300</v>
      </c>
    </row>
    <row r="11" spans="1:22" x14ac:dyDescent="0.25">
      <c r="M11" s="4"/>
      <c r="V11" s="4" t="s">
        <v>301</v>
      </c>
    </row>
    <row r="12" spans="1:22" x14ac:dyDescent="0.25">
      <c r="M12" s="4"/>
      <c r="V12" s="4" t="s">
        <v>302</v>
      </c>
    </row>
    <row r="13" spans="1:22" ht="16.5" thickBot="1" x14ac:dyDescent="0.3"/>
    <row r="14" spans="1:22" ht="15.75" customHeight="1" x14ac:dyDescent="0.25">
      <c r="A14" s="745" t="s">
        <v>0</v>
      </c>
      <c r="B14" s="745" t="s">
        <v>56</v>
      </c>
      <c r="C14" s="748" t="s">
        <v>46</v>
      </c>
      <c r="D14" s="749"/>
      <c r="E14" s="749"/>
      <c r="F14" s="749"/>
      <c r="G14" s="749"/>
      <c r="H14" s="749"/>
      <c r="I14" s="749"/>
      <c r="J14" s="749"/>
      <c r="K14" s="749"/>
      <c r="L14" s="738"/>
      <c r="M14" s="748" t="s">
        <v>126</v>
      </c>
      <c r="N14" s="749"/>
      <c r="O14" s="749"/>
      <c r="P14" s="749"/>
      <c r="Q14" s="749"/>
      <c r="R14" s="749"/>
      <c r="S14" s="749"/>
      <c r="T14" s="749"/>
      <c r="U14" s="749"/>
      <c r="V14" s="738"/>
    </row>
    <row r="15" spans="1:22" ht="15.75" customHeight="1" x14ac:dyDescent="0.25">
      <c r="A15" s="746"/>
      <c r="B15" s="746"/>
      <c r="C15" s="750" t="s">
        <v>122</v>
      </c>
      <c r="D15" s="751"/>
      <c r="E15" s="751"/>
      <c r="F15" s="751"/>
      <c r="G15" s="752"/>
      <c r="H15" s="753" t="s">
        <v>25</v>
      </c>
      <c r="I15" s="751"/>
      <c r="J15" s="751"/>
      <c r="K15" s="751"/>
      <c r="L15" s="754"/>
      <c r="M15" s="750" t="s">
        <v>122</v>
      </c>
      <c r="N15" s="751"/>
      <c r="O15" s="751"/>
      <c r="P15" s="751"/>
      <c r="Q15" s="752"/>
      <c r="R15" s="753" t="s">
        <v>25</v>
      </c>
      <c r="S15" s="751"/>
      <c r="T15" s="751"/>
      <c r="U15" s="751"/>
      <c r="V15" s="754"/>
    </row>
    <row r="16" spans="1:22" ht="15.75" customHeight="1" x14ac:dyDescent="0.25">
      <c r="A16" s="746"/>
      <c r="B16" s="746"/>
      <c r="C16" s="755" t="s">
        <v>57</v>
      </c>
      <c r="D16" s="756"/>
      <c r="E16" s="756"/>
      <c r="F16" s="756"/>
      <c r="G16" s="648"/>
      <c r="H16" s="666" t="s">
        <v>57</v>
      </c>
      <c r="I16" s="756"/>
      <c r="J16" s="756"/>
      <c r="K16" s="756"/>
      <c r="L16" s="757"/>
      <c r="M16" s="755" t="s">
        <v>57</v>
      </c>
      <c r="N16" s="756"/>
      <c r="O16" s="756"/>
      <c r="P16" s="756"/>
      <c r="Q16" s="648"/>
      <c r="R16" s="666" t="s">
        <v>57</v>
      </c>
      <c r="S16" s="756"/>
      <c r="T16" s="756"/>
      <c r="U16" s="756"/>
      <c r="V16" s="757"/>
    </row>
    <row r="17" spans="1:22" ht="15.6" customHeight="1" thickBot="1" x14ac:dyDescent="0.3">
      <c r="A17" s="747"/>
      <c r="B17" s="747"/>
      <c r="C17" s="126" t="s">
        <v>58</v>
      </c>
      <c r="D17" s="100" t="s">
        <v>59</v>
      </c>
      <c r="E17" s="100" t="s">
        <v>60</v>
      </c>
      <c r="F17" s="100" t="s">
        <v>61</v>
      </c>
      <c r="G17" s="100" t="s">
        <v>150</v>
      </c>
      <c r="H17" s="100" t="s">
        <v>58</v>
      </c>
      <c r="I17" s="100" t="s">
        <v>59</v>
      </c>
      <c r="J17" s="100" t="s">
        <v>60</v>
      </c>
      <c r="K17" s="100" t="s">
        <v>61</v>
      </c>
      <c r="L17" s="101" t="s">
        <v>150</v>
      </c>
      <c r="M17" s="127" t="s">
        <v>58</v>
      </c>
      <c r="N17" s="100" t="s">
        <v>59</v>
      </c>
      <c r="O17" s="100" t="s">
        <v>60</v>
      </c>
      <c r="P17" s="100" t="s">
        <v>61</v>
      </c>
      <c r="Q17" s="100" t="s">
        <v>150</v>
      </c>
      <c r="R17" s="100" t="s">
        <v>58</v>
      </c>
      <c r="S17" s="100" t="s">
        <v>59</v>
      </c>
      <c r="T17" s="100" t="s">
        <v>60</v>
      </c>
      <c r="U17" s="100" t="s">
        <v>61</v>
      </c>
      <c r="V17" s="101" t="s">
        <v>150</v>
      </c>
    </row>
    <row r="18" spans="1:22" x14ac:dyDescent="0.25">
      <c r="A18" s="112">
        <v>1</v>
      </c>
      <c r="B18" s="112">
        <v>2</v>
      </c>
      <c r="C18" s="107">
        <v>3</v>
      </c>
      <c r="D18" s="108">
        <v>4</v>
      </c>
      <c r="E18" s="108">
        <v>5</v>
      </c>
      <c r="F18" s="108">
        <v>6</v>
      </c>
      <c r="G18" s="108">
        <v>7</v>
      </c>
      <c r="H18" s="111">
        <v>8</v>
      </c>
      <c r="I18" s="111">
        <v>9</v>
      </c>
      <c r="J18" s="111">
        <v>10</v>
      </c>
      <c r="K18" s="111">
        <v>11</v>
      </c>
      <c r="L18" s="113">
        <v>12</v>
      </c>
      <c r="M18" s="107">
        <v>13</v>
      </c>
      <c r="N18" s="108">
        <v>14</v>
      </c>
      <c r="O18" s="108">
        <v>15</v>
      </c>
      <c r="P18" s="108">
        <v>16</v>
      </c>
      <c r="Q18" s="108">
        <v>17</v>
      </c>
      <c r="R18" s="111">
        <v>18</v>
      </c>
      <c r="S18" s="111">
        <v>19</v>
      </c>
      <c r="T18" s="111">
        <v>20</v>
      </c>
      <c r="U18" s="111">
        <v>21</v>
      </c>
      <c r="V18" s="113">
        <v>22</v>
      </c>
    </row>
    <row r="19" spans="1:22" ht="16.5" thickBot="1" x14ac:dyDescent="0.3">
      <c r="A19" s="43"/>
      <c r="B19" s="44"/>
      <c r="C19" s="45"/>
      <c r="D19" s="36"/>
      <c r="E19" s="36"/>
      <c r="F19" s="36"/>
      <c r="G19" s="36"/>
      <c r="H19" s="36"/>
      <c r="I19" s="36"/>
      <c r="J19" s="36"/>
      <c r="K19" s="36"/>
      <c r="L19" s="46"/>
      <c r="M19" s="45"/>
      <c r="N19" s="36"/>
      <c r="O19" s="36"/>
      <c r="P19" s="36"/>
      <c r="Q19" s="38"/>
      <c r="R19" s="38"/>
      <c r="S19" s="38"/>
      <c r="T19" s="38"/>
      <c r="U19" s="38"/>
      <c r="V19" s="39"/>
    </row>
    <row r="20" spans="1:22" x14ac:dyDescent="0.25">
      <c r="A20" s="30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3"/>
    </row>
    <row r="21" spans="1:22" x14ac:dyDescent="0.25">
      <c r="B21" s="1" t="s">
        <v>121</v>
      </c>
    </row>
    <row r="23" spans="1:22" x14ac:dyDescent="0.25">
      <c r="M23" s="13"/>
      <c r="N23" s="13"/>
      <c r="O23" s="13"/>
      <c r="P23" s="13"/>
    </row>
    <row r="24" spans="1:22" x14ac:dyDescent="0.25">
      <c r="M24" s="13"/>
      <c r="N24" s="744"/>
      <c r="O24" s="744"/>
      <c r="P24" s="13"/>
    </row>
    <row r="25" spans="1:22" x14ac:dyDescent="0.25">
      <c r="M25" s="13"/>
      <c r="N25" s="13"/>
      <c r="O25" s="13"/>
      <c r="P25" s="13"/>
    </row>
    <row r="26" spans="1:22" x14ac:dyDescent="0.25">
      <c r="A26" s="20"/>
    </row>
    <row r="28" spans="1:22" x14ac:dyDescent="0.25">
      <c r="A28" s="17"/>
    </row>
  </sheetData>
  <mergeCells count="14">
    <mergeCell ref="N24:O24"/>
    <mergeCell ref="A6:V6"/>
    <mergeCell ref="A14:A17"/>
    <mergeCell ref="B14:B17"/>
    <mergeCell ref="C14:L14"/>
    <mergeCell ref="M14:V14"/>
    <mergeCell ref="C15:G15"/>
    <mergeCell ref="H15:L15"/>
    <mergeCell ref="M15:Q15"/>
    <mergeCell ref="R15:V15"/>
    <mergeCell ref="C16:G16"/>
    <mergeCell ref="H16:L16"/>
    <mergeCell ref="M16:Q16"/>
    <mergeCell ref="R16:V16"/>
  </mergeCells>
  <phoneticPr fontId="0" type="noConversion"/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60"/>
  <sheetViews>
    <sheetView zoomScale="80" zoomScaleNormal="80" workbookViewId="0"/>
  </sheetViews>
  <sheetFormatPr defaultColWidth="9" defaultRowHeight="15.75" x14ac:dyDescent="0.25"/>
  <cols>
    <col min="1" max="1" width="9" style="1"/>
    <col min="2" max="2" width="36.875" style="1" bestFit="1" customWidth="1"/>
    <col min="3" max="3" width="8.125" style="1" bestFit="1" customWidth="1"/>
    <col min="4" max="4" width="9" style="1" bestFit="1"/>
    <col min="5" max="5" width="8.25" style="1" bestFit="1" customWidth="1"/>
    <col min="6" max="6" width="8.875" style="1" customWidth="1"/>
    <col min="7" max="7" width="8.125" style="1" bestFit="1" customWidth="1"/>
    <col min="8" max="8" width="9" style="1" bestFit="1"/>
    <col min="9" max="9" width="13" style="1" bestFit="1" customWidth="1"/>
    <col min="10" max="10" width="8.25" style="1" bestFit="1" customWidth="1"/>
    <col min="11" max="11" width="8" style="1" bestFit="1" customWidth="1"/>
    <col min="12" max="12" width="9" style="1" bestFit="1"/>
    <col min="13" max="13" width="8.625" style="1" bestFit="1" customWidth="1"/>
    <col min="14" max="14" width="6.5" style="1" bestFit="1" customWidth="1"/>
    <col min="15" max="15" width="7.75" style="1" bestFit="1" customWidth="1"/>
    <col min="16" max="16" width="8.375" style="1" customWidth="1"/>
    <col min="17" max="17" width="5.625" style="1" bestFit="1" customWidth="1"/>
    <col min="18" max="18" width="5" style="1" bestFit="1" customWidth="1"/>
    <col min="19" max="19" width="5.25" style="17" bestFit="1" customWidth="1"/>
    <col min="20" max="20" width="9.625" style="17" bestFit="1" customWidth="1"/>
    <col min="21" max="21" width="6.75" style="17" bestFit="1" customWidth="1"/>
    <col min="22" max="28" width="8.75" style="1" customWidth="1"/>
    <col min="29" max="29" width="10" style="1" customWidth="1"/>
    <col min="30" max="34" width="8.75" style="1" customWidth="1"/>
    <col min="35" max="35" width="9.25" style="1" customWidth="1"/>
    <col min="36" max="16384" width="9" style="1"/>
  </cols>
  <sheetData>
    <row r="2" spans="1:35" x14ac:dyDescent="0.25">
      <c r="AI2" s="4" t="s">
        <v>525</v>
      </c>
    </row>
    <row r="3" spans="1:35" x14ac:dyDescent="0.25">
      <c r="AI3" s="4" t="s">
        <v>297</v>
      </c>
    </row>
    <row r="4" spans="1:35" x14ac:dyDescent="0.25">
      <c r="AI4" s="4" t="s">
        <v>321</v>
      </c>
    </row>
    <row r="5" spans="1:35" x14ac:dyDescent="0.25">
      <c r="AH5" s="4"/>
    </row>
    <row r="6" spans="1:35" x14ac:dyDescent="0.25">
      <c r="A6" s="611" t="s">
        <v>678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314"/>
      <c r="W6" s="314"/>
      <c r="X6" s="314"/>
      <c r="Y6" s="314"/>
    </row>
    <row r="8" spans="1:35" x14ac:dyDescent="0.25">
      <c r="AI8" s="4" t="s">
        <v>298</v>
      </c>
    </row>
    <row r="9" spans="1:35" x14ac:dyDescent="0.25">
      <c r="AI9" s="4" t="s">
        <v>299</v>
      </c>
    </row>
    <row r="10" spans="1:35" x14ac:dyDescent="0.25">
      <c r="AI10" s="4"/>
    </row>
    <row r="11" spans="1:35" x14ac:dyDescent="0.25">
      <c r="AI11" s="219" t="s">
        <v>300</v>
      </c>
    </row>
    <row r="12" spans="1:35" x14ac:dyDescent="0.25">
      <c r="AI12" s="4" t="s">
        <v>301</v>
      </c>
    </row>
    <row r="13" spans="1:35" x14ac:dyDescent="0.25">
      <c r="AI13" s="4" t="s">
        <v>302</v>
      </c>
    </row>
    <row r="14" spans="1:35" x14ac:dyDescent="0.25">
      <c r="AI14" s="4"/>
    </row>
    <row r="15" spans="1:35" ht="27.75" customHeight="1" x14ac:dyDescent="0.25">
      <c r="A15" s="617" t="s">
        <v>16</v>
      </c>
      <c r="B15" s="617" t="s">
        <v>501</v>
      </c>
      <c r="C15" s="630" t="s">
        <v>702</v>
      </c>
      <c r="D15" s="631"/>
      <c r="E15" s="631"/>
      <c r="F15" s="631"/>
      <c r="G15" s="631"/>
      <c r="H15" s="631"/>
      <c r="I15" s="631"/>
      <c r="J15" s="631"/>
      <c r="K15" s="631"/>
      <c r="L15" s="631"/>
      <c r="M15" s="631"/>
      <c r="N15" s="631"/>
      <c r="O15" s="631"/>
      <c r="P15" s="632"/>
      <c r="Q15" s="617" t="s">
        <v>502</v>
      </c>
      <c r="R15" s="617"/>
      <c r="S15" s="617"/>
      <c r="T15" s="617"/>
      <c r="U15" s="617"/>
      <c r="V15" s="625" t="s">
        <v>503</v>
      </c>
      <c r="W15" s="625"/>
      <c r="X15" s="625"/>
      <c r="Y15" s="625"/>
      <c r="Z15" s="625"/>
      <c r="AA15" s="625"/>
      <c r="AB15" s="625"/>
      <c r="AC15" s="625"/>
      <c r="AD15" s="625"/>
      <c r="AE15" s="625"/>
      <c r="AF15" s="625"/>
      <c r="AG15" s="625"/>
      <c r="AH15" s="625"/>
      <c r="AI15" s="625"/>
    </row>
    <row r="16" spans="1:35" ht="21" customHeight="1" x14ac:dyDescent="0.25">
      <c r="A16" s="617"/>
      <c r="B16" s="617"/>
      <c r="C16" s="626" t="s">
        <v>679</v>
      </c>
      <c r="D16" s="627"/>
      <c r="E16" s="627"/>
      <c r="F16" s="628"/>
      <c r="G16" s="625" t="s">
        <v>504</v>
      </c>
      <c r="H16" s="625"/>
      <c r="I16" s="625"/>
      <c r="J16" s="625"/>
      <c r="K16" s="625" t="s">
        <v>505</v>
      </c>
      <c r="L16" s="625"/>
      <c r="M16" s="625"/>
      <c r="N16" s="625"/>
      <c r="O16" s="625"/>
      <c r="P16" s="633" t="s">
        <v>682</v>
      </c>
      <c r="Q16" s="617"/>
      <c r="R16" s="617"/>
      <c r="S16" s="617"/>
      <c r="T16" s="617"/>
      <c r="U16" s="617"/>
      <c r="V16" s="626" t="s">
        <v>679</v>
      </c>
      <c r="W16" s="627"/>
      <c r="X16" s="627"/>
      <c r="Y16" s="628"/>
      <c r="Z16" s="625" t="s">
        <v>504</v>
      </c>
      <c r="AA16" s="625"/>
      <c r="AB16" s="625"/>
      <c r="AC16" s="625"/>
      <c r="AD16" s="625" t="s">
        <v>505</v>
      </c>
      <c r="AE16" s="625"/>
      <c r="AF16" s="625"/>
      <c r="AG16" s="625"/>
      <c r="AH16" s="625"/>
      <c r="AI16" s="623" t="s">
        <v>681</v>
      </c>
    </row>
    <row r="17" spans="1:35" ht="72.75" customHeight="1" x14ac:dyDescent="0.25">
      <c r="A17" s="26"/>
      <c r="B17" s="26" t="s">
        <v>40</v>
      </c>
      <c r="C17" s="325" t="s">
        <v>506</v>
      </c>
      <c r="D17" s="326" t="s">
        <v>507</v>
      </c>
      <c r="E17" s="6" t="s">
        <v>680</v>
      </c>
      <c r="F17" s="6" t="s">
        <v>684</v>
      </c>
      <c r="G17" s="325" t="s">
        <v>506</v>
      </c>
      <c r="H17" s="326" t="s">
        <v>507</v>
      </c>
      <c r="I17" s="326" t="s">
        <v>508</v>
      </c>
      <c r="J17" s="326" t="s">
        <v>509</v>
      </c>
      <c r="K17" s="325" t="s">
        <v>510</v>
      </c>
      <c r="L17" s="326" t="s">
        <v>507</v>
      </c>
      <c r="M17" s="327" t="s">
        <v>511</v>
      </c>
      <c r="N17" s="327" t="s">
        <v>512</v>
      </c>
      <c r="O17" s="326" t="s">
        <v>513</v>
      </c>
      <c r="P17" s="633"/>
      <c r="Q17" s="328" t="s">
        <v>514</v>
      </c>
      <c r="R17" s="328" t="s">
        <v>515</v>
      </c>
      <c r="S17" s="328" t="s">
        <v>516</v>
      </c>
      <c r="T17" s="328" t="s">
        <v>517</v>
      </c>
      <c r="U17" s="328" t="s">
        <v>518</v>
      </c>
      <c r="V17" s="325" t="s">
        <v>506</v>
      </c>
      <c r="W17" s="340" t="s">
        <v>683</v>
      </c>
      <c r="X17" s="6" t="s">
        <v>680</v>
      </c>
      <c r="Y17" s="6" t="s">
        <v>685</v>
      </c>
      <c r="Z17" s="325" t="s">
        <v>506</v>
      </c>
      <c r="AA17" s="326" t="s">
        <v>507</v>
      </c>
      <c r="AB17" s="326" t="s">
        <v>508</v>
      </c>
      <c r="AC17" s="326" t="s">
        <v>509</v>
      </c>
      <c r="AD17" s="325" t="s">
        <v>510</v>
      </c>
      <c r="AE17" s="326" t="s">
        <v>507</v>
      </c>
      <c r="AF17" s="327" t="s">
        <v>511</v>
      </c>
      <c r="AG17" s="325" t="s">
        <v>512</v>
      </c>
      <c r="AH17" s="326" t="s">
        <v>513</v>
      </c>
      <c r="AI17" s="624"/>
    </row>
    <row r="18" spans="1:35" ht="31.5" x14ac:dyDescent="0.25">
      <c r="A18" s="26">
        <v>1</v>
      </c>
      <c r="B18" s="26" t="s">
        <v>138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 t="s">
        <v>519</v>
      </c>
      <c r="T18" s="26"/>
      <c r="U18" s="26"/>
      <c r="V18" s="26"/>
      <c r="W18" s="26"/>
      <c r="X18" s="26"/>
      <c r="Y18" s="26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</row>
    <row r="19" spans="1:35" ht="31.5" x14ac:dyDescent="0.25">
      <c r="A19" s="329" t="s">
        <v>3</v>
      </c>
      <c r="B19" s="26" t="s">
        <v>135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</row>
    <row r="20" spans="1:35" x14ac:dyDescent="0.25">
      <c r="A20" s="6">
        <v>1</v>
      </c>
      <c r="B20" s="5" t="s">
        <v>520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</row>
    <row r="21" spans="1:35" x14ac:dyDescent="0.25">
      <c r="A21" s="6">
        <v>2</v>
      </c>
      <c r="B21" s="5" t="s">
        <v>43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</row>
    <row r="22" spans="1:35" x14ac:dyDescent="0.25">
      <c r="A22" s="6" t="s">
        <v>42</v>
      </c>
      <c r="B22" s="5" t="s">
        <v>42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</row>
    <row r="23" spans="1:35" ht="31.5" x14ac:dyDescent="0.25">
      <c r="A23" s="26" t="s">
        <v>4</v>
      </c>
      <c r="B23" s="26" t="s">
        <v>268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5"/>
      <c r="S23" s="5"/>
      <c r="T23" s="5"/>
      <c r="U23" s="5"/>
      <c r="V23" s="26"/>
      <c r="W23" s="26"/>
      <c r="X23" s="26"/>
      <c r="Y23" s="26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</row>
    <row r="24" spans="1:35" x14ac:dyDescent="0.25">
      <c r="A24" s="6">
        <v>1</v>
      </c>
      <c r="B24" s="5" t="s">
        <v>41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</row>
    <row r="25" spans="1:35" x14ac:dyDescent="0.25">
      <c r="A25" s="6">
        <v>2</v>
      </c>
      <c r="B25" s="5" t="s">
        <v>43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</row>
    <row r="26" spans="1:35" x14ac:dyDescent="0.25">
      <c r="A26" s="6" t="s">
        <v>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</row>
    <row r="27" spans="1:35" ht="31.5" x14ac:dyDescent="0.25">
      <c r="A27" s="26" t="s">
        <v>15</v>
      </c>
      <c r="B27" s="26" t="s">
        <v>136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5"/>
      <c r="S27" s="5"/>
      <c r="T27" s="5"/>
      <c r="U27" s="5"/>
      <c r="V27" s="26"/>
      <c r="W27" s="26"/>
      <c r="X27" s="26"/>
      <c r="Y27" s="26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</row>
    <row r="28" spans="1:35" x14ac:dyDescent="0.25">
      <c r="A28" s="6">
        <v>1</v>
      </c>
      <c r="B28" s="5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</row>
    <row r="29" spans="1:35" x14ac:dyDescent="0.25">
      <c r="A29" s="6">
        <v>2</v>
      </c>
      <c r="B29" s="5" t="s">
        <v>43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</row>
    <row r="30" spans="1:35" x14ac:dyDescent="0.25">
      <c r="A30" s="6" t="s">
        <v>42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</row>
    <row r="31" spans="1:35" ht="47.25" x14ac:dyDescent="0.25">
      <c r="A31" s="26" t="s">
        <v>32</v>
      </c>
      <c r="B31" s="26" t="s">
        <v>137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5"/>
      <c r="S31" s="5"/>
      <c r="T31" s="5"/>
      <c r="U31" s="5"/>
      <c r="V31" s="26"/>
      <c r="W31" s="26"/>
      <c r="X31" s="26"/>
      <c r="Y31" s="26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</row>
    <row r="32" spans="1:35" x14ac:dyDescent="0.25">
      <c r="A32" s="6">
        <v>1</v>
      </c>
      <c r="B32" s="5" t="s">
        <v>41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</row>
    <row r="33" spans="1:35" x14ac:dyDescent="0.25">
      <c r="A33" s="6">
        <v>2</v>
      </c>
      <c r="B33" s="5" t="s">
        <v>43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</row>
    <row r="34" spans="1:35" x14ac:dyDescent="0.25">
      <c r="A34" s="6" t="s">
        <v>42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</row>
    <row r="35" spans="1:35" x14ac:dyDescent="0.25">
      <c r="A35" s="26" t="s">
        <v>5</v>
      </c>
      <c r="B35" s="26" t="s">
        <v>54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</row>
    <row r="36" spans="1:35" ht="31.5" x14ac:dyDescent="0.25">
      <c r="A36" s="329" t="s">
        <v>6</v>
      </c>
      <c r="B36" s="26" t="s">
        <v>135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24"/>
      <c r="AA36" s="224"/>
      <c r="AB36" s="224"/>
      <c r="AC36" s="224"/>
      <c r="AD36" s="224"/>
      <c r="AE36" s="224"/>
      <c r="AF36" s="224"/>
      <c r="AG36" s="224"/>
      <c r="AH36" s="224"/>
      <c r="AI36" s="224"/>
    </row>
    <row r="37" spans="1:35" x14ac:dyDescent="0.25">
      <c r="A37" s="6">
        <v>1</v>
      </c>
      <c r="B37" s="5" t="s">
        <v>41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</row>
    <row r="38" spans="1:35" x14ac:dyDescent="0.25">
      <c r="A38" s="6">
        <v>2</v>
      </c>
      <c r="B38" s="5" t="s">
        <v>43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</row>
    <row r="39" spans="1:35" x14ac:dyDescent="0.25">
      <c r="A39" s="6" t="s">
        <v>42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</row>
    <row r="40" spans="1:35" x14ac:dyDescent="0.25">
      <c r="A40" s="329" t="s">
        <v>7</v>
      </c>
      <c r="B40" s="232" t="s">
        <v>303</v>
      </c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5"/>
      <c r="S40" s="5"/>
      <c r="T40" s="5"/>
      <c r="U40" s="5"/>
      <c r="V40" s="232"/>
      <c r="W40" s="232"/>
      <c r="X40" s="232"/>
      <c r="Y40" s="232"/>
      <c r="Z40" s="224"/>
      <c r="AA40" s="224"/>
      <c r="AB40" s="224"/>
      <c r="AC40" s="224"/>
      <c r="AD40" s="224"/>
      <c r="AE40" s="224"/>
      <c r="AF40" s="224"/>
      <c r="AG40" s="224"/>
      <c r="AH40" s="224"/>
      <c r="AI40" s="224"/>
    </row>
    <row r="41" spans="1:35" x14ac:dyDescent="0.25">
      <c r="A41" s="6">
        <v>1</v>
      </c>
      <c r="B41" s="5" t="s">
        <v>41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</row>
    <row r="42" spans="1:35" x14ac:dyDescent="0.25">
      <c r="A42" s="6"/>
      <c r="B42" s="5" t="s">
        <v>147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</row>
    <row r="43" spans="1:35" x14ac:dyDescent="0.25">
      <c r="A43" s="6">
        <v>2</v>
      </c>
      <c r="B43" s="5" t="s">
        <v>43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</row>
    <row r="44" spans="1:35" x14ac:dyDescent="0.25">
      <c r="A44" s="6"/>
      <c r="B44" s="5" t="s">
        <v>147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</row>
    <row r="45" spans="1:35" x14ac:dyDescent="0.25">
      <c r="A45" s="6" t="s">
        <v>42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</row>
    <row r="46" spans="1:35" ht="15.75" customHeight="1" x14ac:dyDescent="0.25">
      <c r="A46" s="629" t="s">
        <v>105</v>
      </c>
      <c r="B46" s="629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  <c r="R46" s="5"/>
      <c r="S46" s="5"/>
      <c r="T46" s="5"/>
      <c r="U46" s="5"/>
      <c r="V46" s="323"/>
      <c r="W46" s="323"/>
      <c r="X46" s="323"/>
      <c r="Y46" s="323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</row>
    <row r="47" spans="1:35" ht="31.5" x14ac:dyDescent="0.25">
      <c r="A47" s="26"/>
      <c r="B47" s="26" t="s">
        <v>134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5"/>
      <c r="S47" s="5"/>
      <c r="T47" s="5"/>
      <c r="U47" s="5"/>
      <c r="V47" s="26"/>
      <c r="W47" s="26"/>
      <c r="X47" s="26"/>
      <c r="Y47" s="26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</row>
    <row r="48" spans="1:35" x14ac:dyDescent="0.25">
      <c r="A48" s="6">
        <v>1</v>
      </c>
      <c r="B48" s="5" t="s">
        <v>41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</row>
    <row r="49" spans="1:35" x14ac:dyDescent="0.25">
      <c r="A49" s="6">
        <v>2</v>
      </c>
      <c r="B49" s="5" t="s">
        <v>43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</row>
    <row r="50" spans="1:35" x14ac:dyDescent="0.25">
      <c r="A50" s="6" t="s">
        <v>42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</row>
    <row r="51" spans="1:35" x14ac:dyDescent="0.25">
      <c r="A51" s="29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37"/>
      <c r="T51" s="37"/>
      <c r="U51" s="37"/>
      <c r="V51" s="13"/>
      <c r="W51" s="13"/>
      <c r="X51" s="13"/>
      <c r="Y51" s="13"/>
    </row>
    <row r="52" spans="1:35" x14ac:dyDescent="0.25">
      <c r="A52" s="29"/>
      <c r="B52" s="612" t="s">
        <v>521</v>
      </c>
      <c r="C52" s="612"/>
      <c r="D52" s="612"/>
      <c r="E52" s="612"/>
      <c r="F52" s="612"/>
      <c r="G52" s="612"/>
      <c r="H52" s="612"/>
      <c r="I52" s="612"/>
      <c r="J52" s="612"/>
      <c r="K52" s="612"/>
      <c r="L52" s="612"/>
      <c r="M52" s="612"/>
      <c r="N52" s="612"/>
      <c r="O52" s="612"/>
      <c r="P52" s="612"/>
      <c r="Q52" s="612"/>
      <c r="R52" s="612"/>
      <c r="S52" s="612"/>
      <c r="T52" s="612"/>
      <c r="U52" s="612"/>
      <c r="V52" s="218"/>
      <c r="W52" s="218"/>
      <c r="X52" s="218"/>
      <c r="Y52" s="218"/>
    </row>
    <row r="53" spans="1:35" x14ac:dyDescent="0.25">
      <c r="A53" s="20"/>
      <c r="B53" s="1" t="s">
        <v>523</v>
      </c>
    </row>
    <row r="54" spans="1:35" x14ac:dyDescent="0.25"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</row>
    <row r="55" spans="1:35" x14ac:dyDescent="0.25">
      <c r="A55" s="20"/>
      <c r="S55" s="1"/>
      <c r="T55" s="1"/>
      <c r="U55" s="1"/>
    </row>
    <row r="56" spans="1:35" ht="15.75" customHeight="1" x14ac:dyDescent="0.25">
      <c r="A56" s="20"/>
      <c r="B56" s="612"/>
      <c r="C56" s="612"/>
      <c r="D56" s="612"/>
      <c r="E56" s="612"/>
      <c r="F56" s="612"/>
      <c r="G56" s="612"/>
      <c r="H56" s="612"/>
      <c r="I56" s="612"/>
      <c r="J56" s="612"/>
      <c r="K56" s="612"/>
      <c r="L56" s="612"/>
      <c r="M56" s="612"/>
      <c r="N56" s="612"/>
      <c r="O56" s="612"/>
      <c r="P56" s="612"/>
      <c r="Q56" s="612"/>
      <c r="R56" s="612"/>
      <c r="S56" s="612"/>
      <c r="T56" s="612"/>
      <c r="U56" s="612"/>
      <c r="V56" s="218"/>
      <c r="W56" s="218"/>
      <c r="X56" s="218"/>
      <c r="Y56" s="218"/>
    </row>
    <row r="57" spans="1:35" x14ac:dyDescent="0.25">
      <c r="A57" s="20"/>
    </row>
    <row r="58" spans="1:35" x14ac:dyDescent="0.25">
      <c r="A58" s="20"/>
    </row>
    <row r="59" spans="1:35" ht="33.75" customHeight="1" x14ac:dyDescent="0.25">
      <c r="S59" s="1"/>
      <c r="T59" s="1"/>
      <c r="U59" s="1"/>
    </row>
    <row r="60" spans="1:35" x14ac:dyDescent="0.25">
      <c r="A60" s="17"/>
    </row>
  </sheetData>
  <mergeCells count="17">
    <mergeCell ref="B56:U56"/>
    <mergeCell ref="A6:U6"/>
    <mergeCell ref="A15:A16"/>
    <mergeCell ref="B15:B16"/>
    <mergeCell ref="Q15:U16"/>
    <mergeCell ref="A46:B46"/>
    <mergeCell ref="C15:P15"/>
    <mergeCell ref="P16:P17"/>
    <mergeCell ref="B52:U52"/>
    <mergeCell ref="AI16:AI17"/>
    <mergeCell ref="V15:AI15"/>
    <mergeCell ref="C16:F16"/>
    <mergeCell ref="V16:Y16"/>
    <mergeCell ref="G16:J16"/>
    <mergeCell ref="K16:O16"/>
    <mergeCell ref="Z16:AC16"/>
    <mergeCell ref="AD16:AH16"/>
  </mergeCells>
  <phoneticPr fontId="0" type="noConversion"/>
  <pageMargins left="0.31496062992125984" right="0.31496062992125984" top="0.74803149606299213" bottom="0.74803149606299213" header="0.31496062992125984" footer="0.31496062992125984"/>
  <pageSetup paperSize="8"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0"/>
  <sheetViews>
    <sheetView zoomScale="90" zoomScaleNormal="90" workbookViewId="0">
      <selection activeCell="E19" sqref="E19"/>
    </sheetView>
  </sheetViews>
  <sheetFormatPr defaultColWidth="9" defaultRowHeight="15.75" x14ac:dyDescent="0.25"/>
  <cols>
    <col min="1" max="2" width="57.875" style="252" customWidth="1"/>
    <col min="3" max="16384" width="9" style="254"/>
  </cols>
  <sheetData>
    <row r="1" spans="1:2" x14ac:dyDescent="0.25">
      <c r="B1" s="253" t="s">
        <v>324</v>
      </c>
    </row>
    <row r="2" spans="1:2" x14ac:dyDescent="0.25">
      <c r="B2" s="253" t="s">
        <v>297</v>
      </c>
    </row>
    <row r="3" spans="1:2" x14ac:dyDescent="0.25">
      <c r="B3" s="253" t="s">
        <v>321</v>
      </c>
    </row>
    <row r="4" spans="1:2" x14ac:dyDescent="0.25">
      <c r="B4" s="253"/>
    </row>
    <row r="5" spans="1:2" ht="30.75" customHeight="1" x14ac:dyDescent="0.25">
      <c r="A5" s="758" t="s">
        <v>574</v>
      </c>
      <c r="B5" s="759"/>
    </row>
    <row r="6" spans="1:2" x14ac:dyDescent="0.25">
      <c r="B6" s="253"/>
    </row>
    <row r="7" spans="1:2" x14ac:dyDescent="0.25">
      <c r="B7" s="253" t="s">
        <v>298</v>
      </c>
    </row>
    <row r="8" spans="1:2" x14ac:dyDescent="0.25">
      <c r="B8" s="253" t="s">
        <v>299</v>
      </c>
    </row>
    <row r="9" spans="1:2" x14ac:dyDescent="0.25">
      <c r="B9" s="253"/>
    </row>
    <row r="10" spans="1:2" x14ac:dyDescent="0.25">
      <c r="B10" s="255" t="s">
        <v>300</v>
      </c>
    </row>
    <row r="11" spans="1:2" x14ac:dyDescent="0.25">
      <c r="B11" s="253" t="s">
        <v>301</v>
      </c>
    </row>
    <row r="12" spans="1:2" x14ac:dyDescent="0.25">
      <c r="B12" s="253" t="s">
        <v>302</v>
      </c>
    </row>
    <row r="13" spans="1:2" ht="16.5" thickBot="1" x14ac:dyDescent="0.3">
      <c r="B13" s="256"/>
    </row>
    <row r="14" spans="1:2" ht="16.5" thickBot="1" x14ac:dyDescent="0.3">
      <c r="A14" s="257" t="s">
        <v>39</v>
      </c>
      <c r="B14" s="258"/>
    </row>
    <row r="15" spans="1:2" ht="16.5" thickBot="1" x14ac:dyDescent="0.3">
      <c r="A15" s="257" t="s">
        <v>356</v>
      </c>
      <c r="B15" s="258"/>
    </row>
    <row r="16" spans="1:2" ht="16.5" thickBot="1" x14ac:dyDescent="0.3">
      <c r="A16" s="257" t="s">
        <v>357</v>
      </c>
      <c r="B16" s="259" t="s">
        <v>358</v>
      </c>
    </row>
    <row r="17" spans="1:2" ht="16.5" thickBot="1" x14ac:dyDescent="0.3">
      <c r="A17" s="257" t="s">
        <v>359</v>
      </c>
      <c r="B17" s="259"/>
    </row>
    <row r="18" spans="1:2" ht="16.5" thickBot="1" x14ac:dyDescent="0.3">
      <c r="A18" s="260" t="s">
        <v>360</v>
      </c>
      <c r="B18" s="258" t="s">
        <v>361</v>
      </c>
    </row>
    <row r="19" spans="1:2" ht="30.75" thickBot="1" x14ac:dyDescent="0.3">
      <c r="A19" s="261" t="s">
        <v>362</v>
      </c>
      <c r="B19" s="262" t="s">
        <v>363</v>
      </c>
    </row>
    <row r="20" spans="1:2" ht="16.5" thickBot="1" x14ac:dyDescent="0.3">
      <c r="A20" s="263" t="s">
        <v>364</v>
      </c>
      <c r="B20" s="264"/>
    </row>
    <row r="21" spans="1:2" ht="30.75" thickBot="1" x14ac:dyDescent="0.3">
      <c r="A21" s="264" t="s">
        <v>365</v>
      </c>
      <c r="B21" s="264"/>
    </row>
    <row r="22" spans="1:2" ht="60.75" thickBot="1" x14ac:dyDescent="0.3">
      <c r="A22" s="265" t="s">
        <v>366</v>
      </c>
      <c r="B22" s="264"/>
    </row>
    <row r="23" spans="1:2" ht="60.75" thickBot="1" x14ac:dyDescent="0.3">
      <c r="A23" s="266" t="s">
        <v>367</v>
      </c>
      <c r="B23" s="264"/>
    </row>
    <row r="24" spans="1:2" ht="16.5" thickBot="1" x14ac:dyDescent="0.3">
      <c r="A24" s="260" t="s">
        <v>368</v>
      </c>
      <c r="B24" s="264"/>
    </row>
    <row r="25" spans="1:2" ht="30.75" thickBot="1" x14ac:dyDescent="0.3">
      <c r="A25" s="266" t="s">
        <v>369</v>
      </c>
      <c r="B25" s="264"/>
    </row>
    <row r="26" spans="1:2" ht="16.5" thickBot="1" x14ac:dyDescent="0.3">
      <c r="A26" s="260" t="s">
        <v>370</v>
      </c>
      <c r="B26" s="264"/>
    </row>
    <row r="27" spans="1:2" ht="30.75" thickBot="1" x14ac:dyDescent="0.3">
      <c r="A27" s="267" t="s">
        <v>371</v>
      </c>
      <c r="B27" s="264"/>
    </row>
    <row r="28" spans="1:2" ht="16.5" thickBot="1" x14ac:dyDescent="0.3">
      <c r="A28" s="260" t="s">
        <v>372</v>
      </c>
      <c r="B28" s="262" t="s">
        <v>373</v>
      </c>
    </row>
    <row r="29" spans="1:2" ht="16.5" thickBot="1" x14ac:dyDescent="0.3">
      <c r="A29" s="263" t="s">
        <v>374</v>
      </c>
      <c r="B29" s="262"/>
    </row>
    <row r="30" spans="1:2" ht="90.75" thickBot="1" x14ac:dyDescent="0.3">
      <c r="A30" s="260" t="s">
        <v>375</v>
      </c>
      <c r="B30" s="268" t="s">
        <v>376</v>
      </c>
    </row>
    <row r="31" spans="1:2" ht="28.5" x14ac:dyDescent="0.25">
      <c r="A31" s="263" t="s">
        <v>377</v>
      </c>
      <c r="B31" s="265"/>
    </row>
    <row r="32" spans="1:2" ht="45" x14ac:dyDescent="0.25">
      <c r="A32" s="269" t="s">
        <v>378</v>
      </c>
      <c r="B32" s="269"/>
    </row>
    <row r="33" spans="1:2" x14ac:dyDescent="0.25">
      <c r="A33" s="269" t="s">
        <v>379</v>
      </c>
      <c r="B33" s="269"/>
    </row>
    <row r="34" spans="1:2" x14ac:dyDescent="0.25">
      <c r="A34" s="269" t="s">
        <v>380</v>
      </c>
      <c r="B34" s="269"/>
    </row>
    <row r="35" spans="1:2" ht="16.5" thickBot="1" x14ac:dyDescent="0.3">
      <c r="A35" s="270" t="s">
        <v>381</v>
      </c>
      <c r="B35" s="271"/>
    </row>
    <row r="36" spans="1:2" ht="29.25" thickBot="1" x14ac:dyDescent="0.3">
      <c r="A36" s="272" t="s">
        <v>382</v>
      </c>
      <c r="B36" s="264"/>
    </row>
    <row r="37" spans="1:2" ht="16.5" thickBot="1" x14ac:dyDescent="0.3">
      <c r="A37" s="264" t="s">
        <v>383</v>
      </c>
      <c r="B37" s="264"/>
    </row>
    <row r="38" spans="1:2" ht="29.25" thickBot="1" x14ac:dyDescent="0.3">
      <c r="A38" s="273" t="s">
        <v>384</v>
      </c>
      <c r="B38" s="264"/>
    </row>
    <row r="39" spans="1:2" ht="29.25" thickBot="1" x14ac:dyDescent="0.3">
      <c r="A39" s="273" t="s">
        <v>385</v>
      </c>
      <c r="B39" s="264"/>
    </row>
    <row r="40" spans="1:2" ht="16.5" thickBot="1" x14ac:dyDescent="0.3">
      <c r="A40" s="264" t="s">
        <v>73</v>
      </c>
      <c r="B40" s="264"/>
    </row>
    <row r="41" spans="1:2" ht="29.25" thickBot="1" x14ac:dyDescent="0.3">
      <c r="A41" s="273" t="s">
        <v>386</v>
      </c>
      <c r="B41" s="264"/>
    </row>
    <row r="42" spans="1:2" ht="16.5" thickBot="1" x14ac:dyDescent="0.3">
      <c r="A42" s="264" t="s">
        <v>387</v>
      </c>
      <c r="B42" s="264"/>
    </row>
    <row r="43" spans="1:2" ht="16.5" thickBot="1" x14ac:dyDescent="0.3">
      <c r="A43" s="264" t="s">
        <v>388</v>
      </c>
      <c r="B43" s="264"/>
    </row>
    <row r="44" spans="1:2" ht="16.5" thickBot="1" x14ac:dyDescent="0.3">
      <c r="A44" s="264" t="s">
        <v>389</v>
      </c>
      <c r="B44" s="264"/>
    </row>
    <row r="45" spans="1:2" ht="16.5" thickBot="1" x14ac:dyDescent="0.3">
      <c r="A45" s="264" t="s">
        <v>390</v>
      </c>
      <c r="B45" s="264"/>
    </row>
    <row r="46" spans="1:2" ht="29.25" thickBot="1" x14ac:dyDescent="0.3">
      <c r="A46" s="273" t="s">
        <v>391</v>
      </c>
      <c r="B46" s="264"/>
    </row>
    <row r="47" spans="1:2" ht="16.5" thickBot="1" x14ac:dyDescent="0.3">
      <c r="A47" s="264" t="s">
        <v>387</v>
      </c>
      <c r="B47" s="264"/>
    </row>
    <row r="48" spans="1:2" ht="16.5" thickBot="1" x14ac:dyDescent="0.3">
      <c r="A48" s="264" t="s">
        <v>388</v>
      </c>
      <c r="B48" s="264"/>
    </row>
    <row r="49" spans="1:2" ht="16.5" thickBot="1" x14ac:dyDescent="0.3">
      <c r="A49" s="264" t="s">
        <v>389</v>
      </c>
      <c r="B49" s="264"/>
    </row>
    <row r="50" spans="1:2" ht="16.5" thickBot="1" x14ac:dyDescent="0.3">
      <c r="A50" s="264" t="s">
        <v>390</v>
      </c>
      <c r="B50" s="264"/>
    </row>
    <row r="51" spans="1:2" ht="29.25" thickBot="1" x14ac:dyDescent="0.3">
      <c r="A51" s="273" t="s">
        <v>392</v>
      </c>
      <c r="B51" s="264"/>
    </row>
    <row r="52" spans="1:2" ht="16.5" thickBot="1" x14ac:dyDescent="0.3">
      <c r="A52" s="264" t="s">
        <v>387</v>
      </c>
      <c r="B52" s="264"/>
    </row>
    <row r="53" spans="1:2" ht="16.5" thickBot="1" x14ac:dyDescent="0.3">
      <c r="A53" s="264" t="s">
        <v>388</v>
      </c>
      <c r="B53" s="264"/>
    </row>
    <row r="54" spans="1:2" ht="16.5" thickBot="1" x14ac:dyDescent="0.3">
      <c r="A54" s="264" t="s">
        <v>389</v>
      </c>
      <c r="B54" s="264"/>
    </row>
    <row r="55" spans="1:2" ht="16.5" thickBot="1" x14ac:dyDescent="0.3">
      <c r="A55" s="264" t="s">
        <v>390</v>
      </c>
      <c r="B55" s="264"/>
    </row>
    <row r="56" spans="1:2" ht="29.25" thickBot="1" x14ac:dyDescent="0.3">
      <c r="A56" s="263" t="s">
        <v>393</v>
      </c>
      <c r="B56" s="274"/>
    </row>
    <row r="57" spans="1:2" ht="16.5" thickBot="1" x14ac:dyDescent="0.3">
      <c r="A57" s="265" t="s">
        <v>73</v>
      </c>
      <c r="B57" s="274"/>
    </row>
    <row r="58" spans="1:2" ht="16.5" thickBot="1" x14ac:dyDescent="0.3">
      <c r="A58" s="265" t="s">
        <v>394</v>
      </c>
      <c r="B58" s="274"/>
    </row>
    <row r="59" spans="1:2" ht="16.5" thickBot="1" x14ac:dyDescent="0.3">
      <c r="A59" s="265" t="s">
        <v>395</v>
      </c>
      <c r="B59" s="274"/>
    </row>
    <row r="60" spans="1:2" ht="16.5" thickBot="1" x14ac:dyDescent="0.3">
      <c r="A60" s="265" t="s">
        <v>396</v>
      </c>
      <c r="B60" s="274"/>
    </row>
    <row r="61" spans="1:2" ht="16.5" thickBot="1" x14ac:dyDescent="0.3">
      <c r="A61" s="260" t="s">
        <v>397</v>
      </c>
      <c r="B61" s="275"/>
    </row>
    <row r="62" spans="1:2" ht="16.5" thickBot="1" x14ac:dyDescent="0.3">
      <c r="A62" s="260" t="s">
        <v>398</v>
      </c>
      <c r="B62" s="275"/>
    </row>
    <row r="63" spans="1:2" ht="16.5" thickBot="1" x14ac:dyDescent="0.3">
      <c r="A63" s="260" t="s">
        <v>399</v>
      </c>
      <c r="B63" s="275"/>
    </row>
    <row r="64" spans="1:2" ht="16.5" thickBot="1" x14ac:dyDescent="0.3">
      <c r="A64" s="261" t="s">
        <v>400</v>
      </c>
      <c r="B64" s="262"/>
    </row>
    <row r="65" spans="1:2" x14ac:dyDescent="0.25">
      <c r="A65" s="263" t="s">
        <v>401</v>
      </c>
      <c r="B65" s="760" t="s">
        <v>402</v>
      </c>
    </row>
    <row r="66" spans="1:2" x14ac:dyDescent="0.25">
      <c r="A66" s="269" t="s">
        <v>403</v>
      </c>
      <c r="B66" s="761"/>
    </row>
    <row r="67" spans="1:2" x14ac:dyDescent="0.25">
      <c r="A67" s="269" t="s">
        <v>404</v>
      </c>
      <c r="B67" s="761"/>
    </row>
    <row r="68" spans="1:2" x14ac:dyDescent="0.25">
      <c r="A68" s="269" t="s">
        <v>405</v>
      </c>
      <c r="B68" s="761"/>
    </row>
    <row r="69" spans="1:2" x14ac:dyDescent="0.25">
      <c r="A69" s="269" t="s">
        <v>406</v>
      </c>
      <c r="B69" s="761"/>
    </row>
    <row r="70" spans="1:2" ht="16.5" thickBot="1" x14ac:dyDescent="0.3">
      <c r="A70" s="271" t="s">
        <v>407</v>
      </c>
      <c r="B70" s="762"/>
    </row>
    <row r="71" spans="1:2" ht="30.75" thickBot="1" x14ac:dyDescent="0.3">
      <c r="A71" s="265" t="s">
        <v>408</v>
      </c>
      <c r="B71" s="266"/>
    </row>
    <row r="72" spans="1:2" ht="29.25" thickBot="1" x14ac:dyDescent="0.3">
      <c r="A72" s="260" t="s">
        <v>409</v>
      </c>
      <c r="B72" s="266"/>
    </row>
    <row r="73" spans="1:2" ht="16.5" thickBot="1" x14ac:dyDescent="0.3">
      <c r="A73" s="265" t="s">
        <v>73</v>
      </c>
      <c r="B73" s="277"/>
    </row>
    <row r="74" spans="1:2" ht="16.5" thickBot="1" x14ac:dyDescent="0.3">
      <c r="A74" s="265" t="s">
        <v>410</v>
      </c>
      <c r="B74" s="266"/>
    </row>
    <row r="75" spans="1:2" ht="16.5" thickBot="1" x14ac:dyDescent="0.3">
      <c r="A75" s="265" t="s">
        <v>411</v>
      </c>
      <c r="B75" s="277"/>
    </row>
    <row r="76" spans="1:2" ht="30.75" thickBot="1" x14ac:dyDescent="0.3">
      <c r="A76" s="278" t="s">
        <v>412</v>
      </c>
      <c r="B76" s="276" t="s">
        <v>413</v>
      </c>
    </row>
    <row r="77" spans="1:2" ht="16.5" thickBot="1" x14ac:dyDescent="0.3">
      <c r="A77" s="260" t="s">
        <v>414</v>
      </c>
      <c r="B77" s="275"/>
    </row>
    <row r="78" spans="1:2" ht="16.5" thickBot="1" x14ac:dyDescent="0.3">
      <c r="A78" s="269" t="s">
        <v>415</v>
      </c>
      <c r="B78" s="279"/>
    </row>
    <row r="79" spans="1:2" ht="16.5" thickBot="1" x14ac:dyDescent="0.3">
      <c r="A79" s="269" t="s">
        <v>416</v>
      </c>
      <c r="B79" s="279"/>
    </row>
    <row r="80" spans="1:2" ht="16.5" thickBot="1" x14ac:dyDescent="0.3">
      <c r="A80" s="269" t="s">
        <v>417</v>
      </c>
      <c r="B80" s="279"/>
    </row>
    <row r="81" spans="1:2" ht="45.75" thickBot="1" x14ac:dyDescent="0.3">
      <c r="A81" s="280" t="s">
        <v>418</v>
      </c>
      <c r="B81" s="277" t="s">
        <v>419</v>
      </c>
    </row>
    <row r="82" spans="1:2" ht="28.5" x14ac:dyDescent="0.25">
      <c r="A82" s="263" t="s">
        <v>420</v>
      </c>
      <c r="B82" s="760" t="s">
        <v>421</v>
      </c>
    </row>
    <row r="83" spans="1:2" x14ac:dyDescent="0.25">
      <c r="A83" s="269" t="s">
        <v>422</v>
      </c>
      <c r="B83" s="761"/>
    </row>
    <row r="84" spans="1:2" x14ac:dyDescent="0.25">
      <c r="A84" s="269" t="s">
        <v>423</v>
      </c>
      <c r="B84" s="761"/>
    </row>
    <row r="85" spans="1:2" x14ac:dyDescent="0.25">
      <c r="A85" s="269" t="s">
        <v>424</v>
      </c>
      <c r="B85" s="761"/>
    </row>
    <row r="86" spans="1:2" x14ac:dyDescent="0.25">
      <c r="A86" s="269" t="s">
        <v>425</v>
      </c>
      <c r="B86" s="761"/>
    </row>
    <row r="87" spans="1:2" ht="16.5" thickBot="1" x14ac:dyDescent="0.3">
      <c r="A87" s="281" t="s">
        <v>426</v>
      </c>
      <c r="B87" s="762"/>
    </row>
    <row r="89" spans="1:2" x14ac:dyDescent="0.25">
      <c r="A89" s="282" t="s">
        <v>427</v>
      </c>
      <c r="B89" s="282"/>
    </row>
    <row r="90" spans="1:2" x14ac:dyDescent="0.25">
      <c r="A90" s="252" t="s">
        <v>428</v>
      </c>
    </row>
    <row r="91" spans="1:2" x14ac:dyDescent="0.25">
      <c r="A91" s="252" t="s">
        <v>429</v>
      </c>
    </row>
    <row r="92" spans="1:2" x14ac:dyDescent="0.25">
      <c r="A92" s="252" t="s">
        <v>430</v>
      </c>
    </row>
    <row r="93" spans="1:2" x14ac:dyDescent="0.25">
      <c r="A93" s="252" t="s">
        <v>431</v>
      </c>
    </row>
    <row r="94" spans="1:2" x14ac:dyDescent="0.25">
      <c r="A94" s="252" t="s">
        <v>432</v>
      </c>
    </row>
    <row r="95" spans="1:2" x14ac:dyDescent="0.25">
      <c r="A95" s="252" t="s">
        <v>433</v>
      </c>
    </row>
    <row r="96" spans="1:2" x14ac:dyDescent="0.25">
      <c r="A96" s="763" t="s">
        <v>434</v>
      </c>
      <c r="B96" s="763"/>
    </row>
    <row r="98" spans="1:2" x14ac:dyDescent="0.25">
      <c r="A98" s="283" t="s">
        <v>435</v>
      </c>
      <c r="B98" s="284"/>
    </row>
    <row r="99" spans="1:2" x14ac:dyDescent="0.25">
      <c r="B99" s="285" t="s">
        <v>436</v>
      </c>
    </row>
    <row r="100" spans="1:2" x14ac:dyDescent="0.25">
      <c r="B100" s="286" t="s">
        <v>437</v>
      </c>
    </row>
  </sheetData>
  <mergeCells count="4">
    <mergeCell ref="A5:B5"/>
    <mergeCell ref="B65:B70"/>
    <mergeCell ref="B82:B87"/>
    <mergeCell ref="A96:B96"/>
  </mergeCells>
  <phoneticPr fontId="0" type="noConversion"/>
  <pageMargins left="0.7" right="0.7" top="0.75" bottom="0.75" header="0.3" footer="0.3"/>
  <pageSetup paperSize="9" scale="65" fitToHeight="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4" zoomScale="80" zoomScaleNormal="80" workbookViewId="0">
      <selection activeCell="E19" sqref="E19"/>
    </sheetView>
  </sheetViews>
  <sheetFormatPr defaultColWidth="9" defaultRowHeight="15.75" x14ac:dyDescent="0.25"/>
  <cols>
    <col min="1" max="1" width="13.875" style="1" customWidth="1"/>
    <col min="2" max="2" width="31.75" style="17" customWidth="1"/>
    <col min="3" max="6" width="11.75" style="17" customWidth="1"/>
    <col min="7" max="8" width="20" style="17" customWidth="1"/>
    <col min="9" max="9" width="15.625" style="17" customWidth="1"/>
    <col min="10" max="14" width="7.875" style="17" customWidth="1"/>
    <col min="15" max="15" width="9" style="17"/>
    <col min="16" max="16384" width="9" style="1"/>
  </cols>
  <sheetData>
    <row r="1" spans="1:14" x14ac:dyDescent="0.25">
      <c r="A1" s="17"/>
      <c r="B1" s="287"/>
      <c r="C1" s="287"/>
      <c r="D1" s="287"/>
      <c r="E1" s="287"/>
      <c r="F1" s="287"/>
      <c r="G1" s="287"/>
      <c r="H1" s="287"/>
      <c r="I1" s="287"/>
      <c r="N1" s="253" t="s">
        <v>563</v>
      </c>
    </row>
    <row r="2" spans="1:14" x14ac:dyDescent="0.25">
      <c r="A2" s="17"/>
      <c r="B2" s="287"/>
      <c r="C2" s="287"/>
      <c r="D2" s="287"/>
      <c r="E2" s="287"/>
      <c r="F2" s="287"/>
      <c r="G2" s="287"/>
      <c r="H2" s="287"/>
      <c r="I2" s="287"/>
      <c r="N2" s="253" t="s">
        <v>297</v>
      </c>
    </row>
    <row r="3" spans="1:14" x14ac:dyDescent="0.25">
      <c r="A3" s="17"/>
      <c r="B3" s="287"/>
      <c r="C3" s="287"/>
      <c r="D3" s="287"/>
      <c r="E3" s="287"/>
      <c r="F3" s="287"/>
      <c r="G3" s="287"/>
      <c r="H3" s="287"/>
      <c r="I3" s="287"/>
      <c r="N3" s="253" t="s">
        <v>321</v>
      </c>
    </row>
    <row r="4" spans="1:14" x14ac:dyDescent="0.25">
      <c r="A4" s="17"/>
      <c r="B4" s="287"/>
      <c r="C4" s="287"/>
      <c r="D4" s="287"/>
      <c r="E4" s="287"/>
      <c r="F4" s="287"/>
      <c r="G4" s="287"/>
      <c r="H4" s="287"/>
      <c r="I4" s="287"/>
      <c r="N4" s="253"/>
    </row>
    <row r="5" spans="1:14" ht="33" customHeight="1" x14ac:dyDescent="0.25">
      <c r="A5" s="764" t="s">
        <v>575</v>
      </c>
      <c r="B5" s="765"/>
      <c r="C5" s="765"/>
      <c r="D5" s="765"/>
      <c r="E5" s="765"/>
      <c r="F5" s="765"/>
      <c r="G5" s="765"/>
      <c r="H5" s="765"/>
      <c r="I5" s="765"/>
      <c r="J5" s="765"/>
      <c r="K5" s="765"/>
      <c r="L5" s="765"/>
      <c r="M5" s="765"/>
      <c r="N5" s="765"/>
    </row>
    <row r="6" spans="1:14" x14ac:dyDescent="0.25">
      <c r="A6" s="17"/>
      <c r="B6" s="287"/>
      <c r="C6" s="287"/>
      <c r="D6" s="287"/>
      <c r="E6" s="287"/>
      <c r="F6" s="287"/>
      <c r="G6" s="287"/>
      <c r="H6" s="287"/>
      <c r="I6" s="287"/>
    </row>
    <row r="7" spans="1:14" s="254" customFormat="1" x14ac:dyDescent="0.25">
      <c r="M7" s="252"/>
      <c r="N7" s="253" t="s">
        <v>298</v>
      </c>
    </row>
    <row r="8" spans="1:14" s="254" customFormat="1" x14ac:dyDescent="0.25">
      <c r="M8" s="252"/>
      <c r="N8" s="253" t="s">
        <v>299</v>
      </c>
    </row>
    <row r="9" spans="1:14" s="254" customFormat="1" x14ac:dyDescent="0.25">
      <c r="M9" s="252"/>
      <c r="N9" s="253"/>
    </row>
    <row r="10" spans="1:14" s="254" customFormat="1" ht="31.5" x14ac:dyDescent="0.25">
      <c r="M10" s="252"/>
      <c r="N10" s="255" t="s">
        <v>300</v>
      </c>
    </row>
    <row r="11" spans="1:14" s="254" customFormat="1" x14ac:dyDescent="0.25">
      <c r="M11" s="252"/>
      <c r="N11" s="253" t="s">
        <v>301</v>
      </c>
    </row>
    <row r="12" spans="1:14" s="254" customFormat="1" x14ac:dyDescent="0.25">
      <c r="M12" s="252"/>
      <c r="N12" s="253" t="s">
        <v>302</v>
      </c>
    </row>
    <row r="13" spans="1:14" x14ac:dyDescent="0.25">
      <c r="A13" s="766" t="s">
        <v>438</v>
      </c>
      <c r="B13" s="766"/>
      <c r="C13" s="766"/>
      <c r="D13" s="766"/>
      <c r="E13" s="766"/>
      <c r="F13" s="766"/>
      <c r="G13" s="766"/>
      <c r="H13" s="766"/>
      <c r="I13" s="766"/>
    </row>
    <row r="14" spans="1:14" x14ac:dyDescent="0.25">
      <c r="A14" s="287"/>
      <c r="B14" s="287"/>
      <c r="C14" s="287"/>
      <c r="D14" s="287"/>
      <c r="E14" s="287"/>
      <c r="F14" s="287"/>
      <c r="G14" s="287"/>
      <c r="H14" s="287"/>
      <c r="I14" s="287"/>
    </row>
    <row r="15" spans="1:14" ht="16.5" thickBot="1" x14ac:dyDescent="0.3">
      <c r="A15" s="688" t="s">
        <v>156</v>
      </c>
      <c r="B15" s="688"/>
      <c r="C15" s="689"/>
      <c r="D15" s="689"/>
      <c r="E15" s="689"/>
      <c r="F15" s="689"/>
      <c r="G15" s="689"/>
      <c r="H15" s="689"/>
      <c r="I15" s="689"/>
    </row>
    <row r="16" spans="1:14" x14ac:dyDescent="0.25">
      <c r="A16" s="657" t="s">
        <v>439</v>
      </c>
      <c r="B16" s="616" t="s">
        <v>440</v>
      </c>
      <c r="C16" s="616" t="s">
        <v>441</v>
      </c>
      <c r="D16" s="616"/>
      <c r="E16" s="616"/>
      <c r="F16" s="616"/>
      <c r="G16" s="616" t="s">
        <v>442</v>
      </c>
      <c r="H16" s="616" t="s">
        <v>443</v>
      </c>
      <c r="I16" s="781" t="s">
        <v>444</v>
      </c>
      <c r="J16" s="783" t="s">
        <v>445</v>
      </c>
      <c r="K16" s="784"/>
      <c r="L16" s="784"/>
      <c r="M16" s="784"/>
      <c r="N16" s="785"/>
    </row>
    <row r="17" spans="1:14" x14ac:dyDescent="0.25">
      <c r="A17" s="652"/>
      <c r="B17" s="617"/>
      <c r="C17" s="617" t="s">
        <v>446</v>
      </c>
      <c r="D17" s="617"/>
      <c r="E17" s="617" t="s">
        <v>447</v>
      </c>
      <c r="F17" s="617"/>
      <c r="G17" s="617"/>
      <c r="H17" s="617"/>
      <c r="I17" s="782"/>
      <c r="J17" s="786"/>
      <c r="K17" s="787"/>
      <c r="L17" s="787"/>
      <c r="M17" s="787"/>
      <c r="N17" s="788"/>
    </row>
    <row r="18" spans="1:14" x14ac:dyDescent="0.25">
      <c r="A18" s="652"/>
      <c r="B18" s="617"/>
      <c r="C18" s="774" t="s">
        <v>448</v>
      </c>
      <c r="D18" s="774" t="s">
        <v>449</v>
      </c>
      <c r="E18" s="774" t="s">
        <v>448</v>
      </c>
      <c r="F18" s="774" t="s">
        <v>449</v>
      </c>
      <c r="G18" s="617"/>
      <c r="H18" s="617"/>
      <c r="I18" s="782"/>
      <c r="J18" s="789"/>
      <c r="K18" s="790"/>
      <c r="L18" s="790"/>
      <c r="M18" s="790"/>
      <c r="N18" s="791"/>
    </row>
    <row r="19" spans="1:14" x14ac:dyDescent="0.25">
      <c r="A19" s="652"/>
      <c r="B19" s="767"/>
      <c r="C19" s="698"/>
      <c r="D19" s="698"/>
      <c r="E19" s="698"/>
      <c r="F19" s="698"/>
      <c r="G19" s="617"/>
      <c r="H19" s="617"/>
      <c r="I19" s="782"/>
      <c r="J19" s="789"/>
      <c r="K19" s="790"/>
      <c r="L19" s="790"/>
      <c r="M19" s="790"/>
      <c r="N19" s="791"/>
    </row>
    <row r="20" spans="1:14" x14ac:dyDescent="0.25">
      <c r="A20" s="652"/>
      <c r="B20" s="617"/>
      <c r="C20" s="699"/>
      <c r="D20" s="699"/>
      <c r="E20" s="699"/>
      <c r="F20" s="699"/>
      <c r="G20" s="617"/>
      <c r="H20" s="617"/>
      <c r="I20" s="782"/>
      <c r="J20" s="792"/>
      <c r="K20" s="793"/>
      <c r="L20" s="793"/>
      <c r="M20" s="793"/>
      <c r="N20" s="794"/>
    </row>
    <row r="21" spans="1:14" ht="16.5" thickBot="1" x14ac:dyDescent="0.3">
      <c r="A21" s="150">
        <v>1</v>
      </c>
      <c r="B21" s="288">
        <v>2</v>
      </c>
      <c r="C21" s="288">
        <v>3</v>
      </c>
      <c r="D21" s="288">
        <v>4</v>
      </c>
      <c r="E21" s="288">
        <v>5</v>
      </c>
      <c r="F21" s="288">
        <v>6</v>
      </c>
      <c r="G21" s="288">
        <v>8</v>
      </c>
      <c r="H21" s="288">
        <v>9</v>
      </c>
      <c r="I21" s="288">
        <v>10</v>
      </c>
      <c r="J21" s="775">
        <v>11</v>
      </c>
      <c r="K21" s="776"/>
      <c r="L21" s="776"/>
      <c r="M21" s="776"/>
      <c r="N21" s="777"/>
    </row>
    <row r="22" spans="1:14" x14ac:dyDescent="0.25">
      <c r="A22" s="289" t="s">
        <v>44</v>
      </c>
      <c r="B22" s="290"/>
      <c r="C22" s="290"/>
      <c r="D22" s="290"/>
      <c r="E22" s="290"/>
      <c r="F22" s="290"/>
      <c r="G22" s="290"/>
      <c r="H22" s="290"/>
      <c r="I22" s="290"/>
      <c r="J22" s="778"/>
      <c r="K22" s="779"/>
      <c r="L22" s="779"/>
      <c r="M22" s="779"/>
      <c r="N22" s="780"/>
    </row>
    <row r="23" spans="1:14" x14ac:dyDescent="0.25">
      <c r="A23" s="291" t="s">
        <v>37</v>
      </c>
      <c r="B23" s="136"/>
      <c r="C23" s="136"/>
      <c r="D23" s="136"/>
      <c r="E23" s="136"/>
      <c r="F23" s="136"/>
      <c r="G23" s="136"/>
      <c r="H23" s="136"/>
      <c r="I23" s="136"/>
      <c r="J23" s="768"/>
      <c r="K23" s="769"/>
      <c r="L23" s="769"/>
      <c r="M23" s="769"/>
      <c r="N23" s="770"/>
    </row>
    <row r="24" spans="1:14" x14ac:dyDescent="0.25">
      <c r="A24" s="291"/>
      <c r="B24" s="136"/>
      <c r="C24" s="136"/>
      <c r="D24" s="136"/>
      <c r="E24" s="136"/>
      <c r="F24" s="136"/>
      <c r="G24" s="136"/>
      <c r="H24" s="136"/>
      <c r="I24" s="136"/>
      <c r="J24" s="768"/>
      <c r="K24" s="769"/>
      <c r="L24" s="769"/>
      <c r="M24" s="769"/>
      <c r="N24" s="770"/>
    </row>
    <row r="25" spans="1:14" x14ac:dyDescent="0.25">
      <c r="A25" s="291"/>
      <c r="B25" s="136"/>
      <c r="C25" s="136"/>
      <c r="D25" s="136"/>
      <c r="E25" s="136"/>
      <c r="F25" s="136"/>
      <c r="G25" s="136"/>
      <c r="H25" s="136"/>
      <c r="I25" s="136"/>
      <c r="J25" s="768"/>
      <c r="K25" s="769"/>
      <c r="L25" s="769"/>
      <c r="M25" s="769"/>
      <c r="N25" s="770"/>
    </row>
    <row r="26" spans="1:14" ht="16.5" thickBot="1" x14ac:dyDescent="0.3">
      <c r="A26" s="292"/>
      <c r="B26" s="138"/>
      <c r="C26" s="138"/>
      <c r="D26" s="138"/>
      <c r="E26" s="138"/>
      <c r="F26" s="138"/>
      <c r="G26" s="138"/>
      <c r="H26" s="138"/>
      <c r="I26" s="138"/>
      <c r="J26" s="771"/>
      <c r="K26" s="772"/>
      <c r="L26" s="772"/>
      <c r="M26" s="772"/>
      <c r="N26" s="773"/>
    </row>
    <row r="27" spans="1:14" x14ac:dyDescent="0.25">
      <c r="B27" s="293"/>
    </row>
    <row r="28" spans="1:14" x14ac:dyDescent="0.25">
      <c r="A28" s="1" t="s">
        <v>686</v>
      </c>
      <c r="B28" s="293"/>
    </row>
  </sheetData>
  <mergeCells count="22">
    <mergeCell ref="J25:N25"/>
    <mergeCell ref="J26:N26"/>
    <mergeCell ref="C18:C20"/>
    <mergeCell ref="D18:D20"/>
    <mergeCell ref="E18:E20"/>
    <mergeCell ref="F18:F20"/>
    <mergeCell ref="G16:G20"/>
    <mergeCell ref="H16:H20"/>
    <mergeCell ref="C17:D17"/>
    <mergeCell ref="E17:F17"/>
    <mergeCell ref="J21:N21"/>
    <mergeCell ref="J22:N22"/>
    <mergeCell ref="I16:I20"/>
    <mergeCell ref="J16:N20"/>
    <mergeCell ref="J23:N23"/>
    <mergeCell ref="J24:N24"/>
    <mergeCell ref="A5:N5"/>
    <mergeCell ref="A13:I13"/>
    <mergeCell ref="A15:I15"/>
    <mergeCell ref="A16:A20"/>
    <mergeCell ref="B16:B20"/>
    <mergeCell ref="C16:F16"/>
  </mergeCells>
  <phoneticPr fontId="0" type="noConversion"/>
  <pageMargins left="0.7" right="0.7" top="0.75" bottom="0.75" header="0.3" footer="0.3"/>
  <pageSetup paperSize="9" scale="6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8"/>
  <sheetViews>
    <sheetView workbookViewId="0">
      <selection activeCell="E19" sqref="E19"/>
    </sheetView>
  </sheetViews>
  <sheetFormatPr defaultColWidth="9" defaultRowHeight="15.75" x14ac:dyDescent="0.25"/>
  <cols>
    <col min="1" max="1" width="17.75" style="1" customWidth="1"/>
    <col min="2" max="2" width="57.375" style="1" customWidth="1"/>
    <col min="3" max="3" width="16.375" style="1" customWidth="1"/>
    <col min="4" max="16384" width="9" style="1"/>
  </cols>
  <sheetData>
    <row r="2" spans="1:16" x14ac:dyDescent="0.25">
      <c r="C2" s="4" t="s">
        <v>550</v>
      </c>
    </row>
    <row r="3" spans="1:16" x14ac:dyDescent="0.25">
      <c r="C3" s="4" t="s">
        <v>297</v>
      </c>
    </row>
    <row r="4" spans="1:16" x14ac:dyDescent="0.25">
      <c r="C4" s="4" t="s">
        <v>321</v>
      </c>
    </row>
    <row r="5" spans="1:16" x14ac:dyDescent="0.25">
      <c r="C5" s="4"/>
    </row>
    <row r="6" spans="1:16" ht="42.75" customHeight="1" x14ac:dyDescent="0.25">
      <c r="A6" s="705" t="s">
        <v>576</v>
      </c>
      <c r="B6" s="705"/>
      <c r="C6" s="70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C7" s="4"/>
    </row>
    <row r="8" spans="1:16" x14ac:dyDescent="0.25">
      <c r="C8" s="4" t="s">
        <v>298</v>
      </c>
    </row>
    <row r="9" spans="1:16" x14ac:dyDescent="0.25">
      <c r="C9" s="4" t="s">
        <v>299</v>
      </c>
    </row>
    <row r="10" spans="1:16" x14ac:dyDescent="0.25">
      <c r="C10" s="4"/>
    </row>
    <row r="11" spans="1:16" x14ac:dyDescent="0.25">
      <c r="C11" s="219" t="s">
        <v>300</v>
      </c>
    </row>
    <row r="12" spans="1:16" x14ac:dyDescent="0.25">
      <c r="C12" s="4" t="s">
        <v>301</v>
      </c>
    </row>
    <row r="13" spans="1:16" x14ac:dyDescent="0.25">
      <c r="C13" s="4" t="s">
        <v>302</v>
      </c>
    </row>
    <row r="15" spans="1:16" ht="16.5" thickBot="1" x14ac:dyDescent="0.3"/>
    <row r="16" spans="1:16" ht="21.75" customHeight="1" thickBot="1" x14ac:dyDescent="0.3">
      <c r="A16" s="143" t="s">
        <v>162</v>
      </c>
      <c r="B16" s="3" t="s">
        <v>163</v>
      </c>
      <c r="C16" s="144" t="s">
        <v>164</v>
      </c>
    </row>
    <row r="17" spans="1:3" x14ac:dyDescent="0.25">
      <c r="A17" s="145" t="s">
        <v>2</v>
      </c>
      <c r="B17" s="706" t="s">
        <v>165</v>
      </c>
      <c r="C17" s="707"/>
    </row>
    <row r="18" spans="1:3" x14ac:dyDescent="0.25">
      <c r="A18" s="146" t="s">
        <v>3</v>
      </c>
      <c r="B18" s="147" t="s">
        <v>166</v>
      </c>
      <c r="C18" s="31" t="s">
        <v>167</v>
      </c>
    </row>
    <row r="19" spans="1:3" ht="31.5" x14ac:dyDescent="0.25">
      <c r="A19" s="146" t="s">
        <v>4</v>
      </c>
      <c r="B19" s="147" t="s">
        <v>168</v>
      </c>
      <c r="C19" s="31" t="s">
        <v>169</v>
      </c>
    </row>
    <row r="20" spans="1:3" x14ac:dyDescent="0.25">
      <c r="A20" s="146" t="s">
        <v>5</v>
      </c>
      <c r="B20" s="708" t="s">
        <v>170</v>
      </c>
      <c r="C20" s="709"/>
    </row>
    <row r="21" spans="1:3" x14ac:dyDescent="0.25">
      <c r="A21" s="146" t="s">
        <v>6</v>
      </c>
      <c r="B21" s="148" t="s">
        <v>171</v>
      </c>
      <c r="C21" s="31" t="s">
        <v>172</v>
      </c>
    </row>
    <row r="22" spans="1:3" x14ac:dyDescent="0.25">
      <c r="A22" s="146" t="s">
        <v>7</v>
      </c>
      <c r="B22" s="148" t="s">
        <v>173</v>
      </c>
      <c r="C22" s="31" t="s">
        <v>169</v>
      </c>
    </row>
    <row r="23" spans="1:3" ht="31.5" customHeight="1" x14ac:dyDescent="0.25">
      <c r="A23" s="146" t="s">
        <v>8</v>
      </c>
      <c r="B23" s="148" t="s">
        <v>174</v>
      </c>
      <c r="C23" s="31" t="s">
        <v>172</v>
      </c>
    </row>
    <row r="24" spans="1:3" ht="31.5" customHeight="1" x14ac:dyDescent="0.25">
      <c r="A24" s="146" t="s">
        <v>9</v>
      </c>
      <c r="B24" s="148" t="s">
        <v>175</v>
      </c>
      <c r="C24" s="31" t="s">
        <v>169</v>
      </c>
    </row>
    <row r="25" spans="1:3" ht="31.5" x14ac:dyDescent="0.25">
      <c r="A25" s="146" t="s">
        <v>55</v>
      </c>
      <c r="B25" s="147" t="s">
        <v>176</v>
      </c>
      <c r="C25" s="31" t="s">
        <v>172</v>
      </c>
    </row>
    <row r="26" spans="1:3" ht="34.5" customHeight="1" x14ac:dyDescent="0.25">
      <c r="A26" s="146" t="s">
        <v>110</v>
      </c>
      <c r="B26" s="147" t="s">
        <v>177</v>
      </c>
      <c r="C26" s="31" t="s">
        <v>172</v>
      </c>
    </row>
    <row r="27" spans="1:3" x14ac:dyDescent="0.25">
      <c r="A27" s="146">
        <v>3</v>
      </c>
      <c r="B27" s="703" t="s">
        <v>178</v>
      </c>
      <c r="C27" s="704"/>
    </row>
    <row r="28" spans="1:3" ht="31.5" x14ac:dyDescent="0.25">
      <c r="A28" s="146" t="s">
        <v>179</v>
      </c>
      <c r="B28" s="147" t="s">
        <v>180</v>
      </c>
      <c r="C28" s="31" t="s">
        <v>172</v>
      </c>
    </row>
    <row r="29" spans="1:3" ht="31.5" x14ac:dyDescent="0.25">
      <c r="A29" s="146" t="s">
        <v>181</v>
      </c>
      <c r="B29" s="147" t="s">
        <v>182</v>
      </c>
      <c r="C29" s="31" t="s">
        <v>172</v>
      </c>
    </row>
    <row r="30" spans="1:3" ht="24.75" customHeight="1" x14ac:dyDescent="0.25">
      <c r="A30" s="146" t="s">
        <v>183</v>
      </c>
      <c r="B30" s="147" t="s">
        <v>184</v>
      </c>
      <c r="C30" s="31" t="s">
        <v>172</v>
      </c>
    </row>
    <row r="31" spans="1:3" x14ac:dyDescent="0.25">
      <c r="A31" s="146" t="s">
        <v>185</v>
      </c>
      <c r="B31" s="147" t="s">
        <v>186</v>
      </c>
      <c r="C31" s="31" t="s">
        <v>172</v>
      </c>
    </row>
    <row r="32" spans="1:3" x14ac:dyDescent="0.25">
      <c r="A32" s="146">
        <v>4</v>
      </c>
      <c r="B32" s="703" t="s">
        <v>187</v>
      </c>
      <c r="C32" s="704"/>
    </row>
    <row r="33" spans="1:3" x14ac:dyDescent="0.25">
      <c r="A33" s="146" t="s">
        <v>10</v>
      </c>
      <c r="B33" s="147" t="s">
        <v>188</v>
      </c>
      <c r="C33" s="31" t="s">
        <v>169</v>
      </c>
    </row>
    <row r="34" spans="1:3" ht="47.25" x14ac:dyDescent="0.25">
      <c r="A34" s="146" t="s">
        <v>11</v>
      </c>
      <c r="B34" s="147" t="s">
        <v>189</v>
      </c>
      <c r="C34" s="31" t="s">
        <v>169</v>
      </c>
    </row>
    <row r="35" spans="1:3" x14ac:dyDescent="0.25">
      <c r="A35" s="146" t="s">
        <v>12</v>
      </c>
      <c r="B35" s="147" t="s">
        <v>190</v>
      </c>
      <c r="C35" s="31" t="s">
        <v>172</v>
      </c>
    </row>
    <row r="36" spans="1:3" ht="31.5" x14ac:dyDescent="0.25">
      <c r="A36" s="146" t="s">
        <v>76</v>
      </c>
      <c r="B36" s="147" t="s">
        <v>191</v>
      </c>
      <c r="C36" s="31" t="s">
        <v>172</v>
      </c>
    </row>
    <row r="37" spans="1:3" x14ac:dyDescent="0.25">
      <c r="A37" s="146" t="s">
        <v>77</v>
      </c>
      <c r="B37" s="147" t="s">
        <v>192</v>
      </c>
      <c r="C37" s="31" t="s">
        <v>169</v>
      </c>
    </row>
    <row r="38" spans="1:3" x14ac:dyDescent="0.25">
      <c r="A38" s="146" t="s">
        <v>78</v>
      </c>
      <c r="B38" s="147" t="s">
        <v>193</v>
      </c>
      <c r="C38" s="31" t="s">
        <v>169</v>
      </c>
    </row>
    <row r="39" spans="1:3" x14ac:dyDescent="0.25">
      <c r="A39" s="146">
        <v>5</v>
      </c>
      <c r="B39" s="703" t="s">
        <v>194</v>
      </c>
      <c r="C39" s="704"/>
    </row>
    <row r="40" spans="1:3" ht="31.5" x14ac:dyDescent="0.25">
      <c r="A40" s="146" t="s">
        <v>13</v>
      </c>
      <c r="B40" s="147" t="s">
        <v>195</v>
      </c>
      <c r="C40" s="149" t="s">
        <v>172</v>
      </c>
    </row>
    <row r="41" spans="1:3" ht="31.5" x14ac:dyDescent="0.25">
      <c r="A41" s="146" t="s">
        <v>14</v>
      </c>
      <c r="B41" s="147" t="s">
        <v>196</v>
      </c>
      <c r="C41" s="149" t="s">
        <v>172</v>
      </c>
    </row>
    <row r="42" spans="1:3" ht="31.5" x14ac:dyDescent="0.25">
      <c r="A42" s="146" t="s">
        <v>81</v>
      </c>
      <c r="B42" s="147" t="s">
        <v>197</v>
      </c>
      <c r="C42" s="31" t="s">
        <v>169</v>
      </c>
    </row>
    <row r="43" spans="1:3" ht="31.5" x14ac:dyDescent="0.25">
      <c r="A43" s="146" t="s">
        <v>198</v>
      </c>
      <c r="B43" s="147" t="s">
        <v>199</v>
      </c>
      <c r="C43" s="31" t="s">
        <v>172</v>
      </c>
    </row>
    <row r="44" spans="1:3" ht="31.5" x14ac:dyDescent="0.25">
      <c r="A44" s="146" t="s">
        <v>200</v>
      </c>
      <c r="B44" s="147" t="s">
        <v>201</v>
      </c>
      <c r="C44" s="31" t="s">
        <v>169</v>
      </c>
    </row>
    <row r="45" spans="1:3" ht="31.5" x14ac:dyDescent="0.25">
      <c r="A45" s="146" t="s">
        <v>202</v>
      </c>
      <c r="B45" s="147" t="s">
        <v>203</v>
      </c>
      <c r="C45" s="31" t="s">
        <v>169</v>
      </c>
    </row>
    <row r="47" spans="1:3" x14ac:dyDescent="0.25">
      <c r="A47" s="146">
        <v>6</v>
      </c>
      <c r="B47" s="703" t="s">
        <v>204</v>
      </c>
      <c r="C47" s="704"/>
    </row>
    <row r="48" spans="1:3" ht="31.5" x14ac:dyDescent="0.25">
      <c r="A48" s="146" t="s">
        <v>151</v>
      </c>
      <c r="B48" s="147" t="s">
        <v>205</v>
      </c>
      <c r="C48" s="31" t="s">
        <v>169</v>
      </c>
    </row>
    <row r="49" spans="1:3" x14ac:dyDescent="0.25">
      <c r="A49" s="146" t="s">
        <v>152</v>
      </c>
      <c r="B49" s="147" t="s">
        <v>206</v>
      </c>
      <c r="C49" s="31" t="s">
        <v>169</v>
      </c>
    </row>
    <row r="50" spans="1:3" ht="31.5" x14ac:dyDescent="0.25">
      <c r="A50" s="146" t="s">
        <v>153</v>
      </c>
      <c r="B50" s="147" t="s">
        <v>207</v>
      </c>
      <c r="C50" s="31" t="s">
        <v>172</v>
      </c>
    </row>
    <row r="51" spans="1:3" ht="63.75" thickBot="1" x14ac:dyDescent="0.3">
      <c r="A51" s="150" t="s">
        <v>154</v>
      </c>
      <c r="B51" s="151" t="s">
        <v>208</v>
      </c>
      <c r="C51" s="33" t="s">
        <v>172</v>
      </c>
    </row>
    <row r="54" spans="1:3" ht="33" customHeight="1" x14ac:dyDescent="0.25">
      <c r="A54" s="705" t="s">
        <v>209</v>
      </c>
      <c r="B54" s="705"/>
      <c r="C54" s="705"/>
    </row>
    <row r="55" spans="1:3" ht="16.5" thickBot="1" x14ac:dyDescent="0.3"/>
    <row r="56" spans="1:3" ht="16.5" thickBot="1" x14ac:dyDescent="0.3">
      <c r="A56" s="152" t="s">
        <v>0</v>
      </c>
      <c r="B56" s="153" t="s">
        <v>163</v>
      </c>
      <c r="C56" s="154" t="s">
        <v>164</v>
      </c>
    </row>
    <row r="57" spans="1:3" x14ac:dyDescent="0.25">
      <c r="A57" s="145">
        <v>1</v>
      </c>
      <c r="B57" s="155" t="s">
        <v>210</v>
      </c>
      <c r="C57" s="156"/>
    </row>
    <row r="58" spans="1:3" x14ac:dyDescent="0.25">
      <c r="A58" s="146" t="s">
        <v>3</v>
      </c>
      <c r="B58" s="157" t="s">
        <v>211</v>
      </c>
      <c r="C58" s="31" t="s">
        <v>172</v>
      </c>
    </row>
    <row r="59" spans="1:3" x14ac:dyDescent="0.25">
      <c r="A59" s="146" t="s">
        <v>4</v>
      </c>
      <c r="B59" s="157" t="s">
        <v>212</v>
      </c>
      <c r="C59" s="31" t="s">
        <v>172</v>
      </c>
    </row>
    <row r="60" spans="1:3" x14ac:dyDescent="0.25">
      <c r="A60" s="146" t="s">
        <v>15</v>
      </c>
      <c r="B60" s="147" t="s">
        <v>213</v>
      </c>
      <c r="C60" s="31" t="s">
        <v>172</v>
      </c>
    </row>
    <row r="61" spans="1:3" ht="31.5" x14ac:dyDescent="0.25">
      <c r="A61" s="146" t="s">
        <v>32</v>
      </c>
      <c r="B61" s="147" t="s">
        <v>214</v>
      </c>
      <c r="C61" s="31" t="s">
        <v>172</v>
      </c>
    </row>
    <row r="62" spans="1:3" x14ac:dyDescent="0.25">
      <c r="A62" s="146" t="s">
        <v>215</v>
      </c>
      <c r="B62" s="147" t="s">
        <v>216</v>
      </c>
      <c r="C62" s="31" t="s">
        <v>172</v>
      </c>
    </row>
    <row r="63" spans="1:3" x14ac:dyDescent="0.25">
      <c r="A63" s="146" t="s">
        <v>217</v>
      </c>
      <c r="B63" s="147" t="s">
        <v>218</v>
      </c>
      <c r="C63" s="31" t="s">
        <v>169</v>
      </c>
    </row>
    <row r="64" spans="1:3" x14ac:dyDescent="0.25">
      <c r="A64" s="146">
        <v>2</v>
      </c>
      <c r="B64" s="158" t="s">
        <v>178</v>
      </c>
      <c r="C64" s="159"/>
    </row>
    <row r="65" spans="1:3" x14ac:dyDescent="0.25">
      <c r="A65" s="146" t="s">
        <v>6</v>
      </c>
      <c r="B65" s="147" t="s">
        <v>219</v>
      </c>
      <c r="C65" s="31" t="s">
        <v>172</v>
      </c>
    </row>
    <row r="66" spans="1:3" ht="31.5" x14ac:dyDescent="0.25">
      <c r="A66" s="146" t="s">
        <v>7</v>
      </c>
      <c r="B66" s="147" t="s">
        <v>220</v>
      </c>
      <c r="C66" s="31" t="s">
        <v>172</v>
      </c>
    </row>
    <row r="67" spans="1:3" ht="31.5" x14ac:dyDescent="0.25">
      <c r="A67" s="146" t="s">
        <v>8</v>
      </c>
      <c r="B67" s="147" t="s">
        <v>221</v>
      </c>
      <c r="C67" s="31" t="s">
        <v>172</v>
      </c>
    </row>
    <row r="68" spans="1:3" ht="31.5" x14ac:dyDescent="0.25">
      <c r="A68" s="146">
        <v>3</v>
      </c>
      <c r="B68" s="158" t="s">
        <v>222</v>
      </c>
      <c r="C68" s="159" t="s">
        <v>223</v>
      </c>
    </row>
    <row r="69" spans="1:3" ht="30.75" customHeight="1" x14ac:dyDescent="0.25">
      <c r="A69" s="146" t="s">
        <v>179</v>
      </c>
      <c r="B69" s="147" t="s">
        <v>224</v>
      </c>
      <c r="C69" s="31" t="s">
        <v>169</v>
      </c>
    </row>
    <row r="70" spans="1:3" x14ac:dyDescent="0.25">
      <c r="A70" s="146" t="s">
        <v>181</v>
      </c>
      <c r="B70" s="147" t="s">
        <v>225</v>
      </c>
      <c r="C70" s="31" t="s">
        <v>172</v>
      </c>
    </row>
    <row r="71" spans="1:3" x14ac:dyDescent="0.25">
      <c r="A71" s="146" t="s">
        <v>183</v>
      </c>
      <c r="B71" s="147" t="s">
        <v>226</v>
      </c>
      <c r="C71" s="31" t="s">
        <v>169</v>
      </c>
    </row>
    <row r="72" spans="1:3" x14ac:dyDescent="0.25">
      <c r="A72" s="146" t="s">
        <v>227</v>
      </c>
      <c r="B72" s="147" t="s">
        <v>228</v>
      </c>
      <c r="C72" s="31" t="s">
        <v>169</v>
      </c>
    </row>
    <row r="73" spans="1:3" x14ac:dyDescent="0.25">
      <c r="A73" s="146" t="s">
        <v>229</v>
      </c>
      <c r="B73" s="147" t="s">
        <v>230</v>
      </c>
      <c r="C73" s="31" t="s">
        <v>172</v>
      </c>
    </row>
    <row r="74" spans="1:3" x14ac:dyDescent="0.25">
      <c r="A74" s="146">
        <v>4</v>
      </c>
      <c r="B74" s="158" t="s">
        <v>204</v>
      </c>
      <c r="C74" s="159"/>
    </row>
    <row r="75" spans="1:3" x14ac:dyDescent="0.25">
      <c r="A75" s="146" t="s">
        <v>10</v>
      </c>
      <c r="B75" s="147" t="s">
        <v>231</v>
      </c>
      <c r="C75" s="31" t="s">
        <v>169</v>
      </c>
    </row>
    <row r="76" spans="1:3" ht="31.5" x14ac:dyDescent="0.25">
      <c r="A76" s="146" t="s">
        <v>11</v>
      </c>
      <c r="B76" s="147" t="s">
        <v>232</v>
      </c>
      <c r="C76" s="31" t="s">
        <v>172</v>
      </c>
    </row>
    <row r="77" spans="1:3" ht="16.5" thickBot="1" x14ac:dyDescent="0.3">
      <c r="A77" s="150" t="s">
        <v>12</v>
      </c>
      <c r="B77" s="151" t="s">
        <v>233</v>
      </c>
      <c r="C77" s="33" t="s">
        <v>172</v>
      </c>
    </row>
    <row r="78" spans="1:3" ht="16.5" thickBot="1" x14ac:dyDescent="0.3">
      <c r="A78" s="150" t="s">
        <v>76</v>
      </c>
      <c r="B78" s="151" t="s">
        <v>234</v>
      </c>
      <c r="C78" s="33" t="s">
        <v>172</v>
      </c>
    </row>
  </sheetData>
  <mergeCells count="8">
    <mergeCell ref="B47:C47"/>
    <mergeCell ref="A54:C54"/>
    <mergeCell ref="A6:C6"/>
    <mergeCell ref="B17:C17"/>
    <mergeCell ref="B20:C20"/>
    <mergeCell ref="B27:C27"/>
    <mergeCell ref="B32:C32"/>
    <mergeCell ref="B39:C39"/>
  </mergeCells>
  <phoneticPr fontId="0" type="noConversion"/>
  <pageMargins left="0.7" right="0.7" top="0.75" bottom="0.75" header="0.3" footer="0.3"/>
  <pageSetup paperSize="9" scale="89" fitToHeight="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zoomScale="60" zoomScaleNormal="60" workbookViewId="0">
      <selection activeCell="E19" sqref="E19"/>
    </sheetView>
  </sheetViews>
  <sheetFormatPr defaultColWidth="9" defaultRowHeight="15.75" x14ac:dyDescent="0.25"/>
  <cols>
    <col min="1" max="1" width="54.125" style="294" bestFit="1" customWidth="1"/>
    <col min="2" max="2" width="25.5" style="294" customWidth="1"/>
    <col min="3" max="3" width="21.625" style="294" customWidth="1"/>
    <col min="4" max="16384" width="9" style="294"/>
  </cols>
  <sheetData>
    <row r="1" spans="1:256" x14ac:dyDescent="0.25">
      <c r="C1" s="295" t="s">
        <v>328</v>
      </c>
    </row>
    <row r="2" spans="1:256" x14ac:dyDescent="0.25">
      <c r="C2" s="295" t="s">
        <v>297</v>
      </c>
    </row>
    <row r="3" spans="1:256" x14ac:dyDescent="0.25">
      <c r="C3" s="295" t="s">
        <v>321</v>
      </c>
    </row>
    <row r="4" spans="1:256" x14ac:dyDescent="0.25">
      <c r="C4" s="295"/>
    </row>
    <row r="5" spans="1:256" ht="34.5" customHeight="1" x14ac:dyDescent="0.25">
      <c r="A5" s="710" t="s">
        <v>577</v>
      </c>
      <c r="B5" s="611"/>
      <c r="C5" s="611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  <c r="FH5" s="297"/>
      <c r="FI5" s="297"/>
      <c r="FJ5" s="297"/>
      <c r="FK5" s="297"/>
      <c r="FL5" s="297"/>
      <c r="FM5" s="297"/>
      <c r="FN5" s="297"/>
      <c r="FO5" s="297"/>
      <c r="FP5" s="297"/>
      <c r="FQ5" s="297"/>
      <c r="FR5" s="297"/>
      <c r="FS5" s="297"/>
      <c r="FT5" s="297"/>
      <c r="FU5" s="297"/>
      <c r="FV5" s="297"/>
      <c r="FW5" s="297"/>
      <c r="FX5" s="297"/>
      <c r="FY5" s="297"/>
      <c r="FZ5" s="297"/>
      <c r="GA5" s="297"/>
      <c r="GB5" s="297"/>
      <c r="GC5" s="297"/>
      <c r="GD5" s="297"/>
      <c r="GE5" s="297"/>
      <c r="GF5" s="297"/>
      <c r="GG5" s="297"/>
      <c r="GH5" s="297"/>
      <c r="GI5" s="297"/>
      <c r="GJ5" s="297"/>
      <c r="GK5" s="297"/>
      <c r="GL5" s="297"/>
      <c r="GM5" s="297"/>
      <c r="GN5" s="297"/>
      <c r="GO5" s="297"/>
      <c r="GP5" s="297"/>
      <c r="GQ5" s="297"/>
      <c r="GR5" s="297"/>
      <c r="GS5" s="297"/>
      <c r="GT5" s="297"/>
      <c r="GU5" s="297"/>
      <c r="GV5" s="297"/>
      <c r="GW5" s="297"/>
      <c r="GX5" s="297"/>
      <c r="GY5" s="297"/>
      <c r="GZ5" s="297"/>
      <c r="HA5" s="297"/>
      <c r="HB5" s="297"/>
      <c r="HC5" s="297"/>
      <c r="HD5" s="297"/>
      <c r="HE5" s="297"/>
      <c r="HF5" s="297"/>
      <c r="HG5" s="297"/>
      <c r="HH5" s="297"/>
      <c r="HI5" s="297"/>
      <c r="HJ5" s="297"/>
      <c r="HK5" s="297"/>
      <c r="HL5" s="297"/>
      <c r="HM5" s="297"/>
      <c r="HN5" s="297"/>
      <c r="HO5" s="297"/>
      <c r="HP5" s="297"/>
      <c r="HQ5" s="297"/>
      <c r="HR5" s="297"/>
      <c r="HS5" s="297"/>
      <c r="HT5" s="297"/>
      <c r="HU5" s="297"/>
      <c r="HV5" s="297"/>
      <c r="HW5" s="297"/>
      <c r="HX5" s="297"/>
      <c r="HY5" s="297"/>
      <c r="HZ5" s="297"/>
      <c r="IA5" s="297"/>
      <c r="IB5" s="297"/>
      <c r="IC5" s="297"/>
      <c r="ID5" s="297"/>
      <c r="IE5" s="297"/>
      <c r="IF5" s="297"/>
      <c r="IG5" s="297"/>
      <c r="IH5" s="297"/>
      <c r="II5" s="297"/>
      <c r="IJ5" s="297"/>
      <c r="IK5" s="297"/>
      <c r="IL5" s="297"/>
      <c r="IM5" s="297"/>
      <c r="IN5" s="297"/>
      <c r="IO5" s="297"/>
      <c r="IP5" s="297"/>
      <c r="IQ5" s="297"/>
      <c r="IR5" s="297"/>
      <c r="IS5" s="297"/>
      <c r="IT5" s="297"/>
      <c r="IU5" s="297"/>
      <c r="IV5" s="297"/>
    </row>
    <row r="6" spans="1:256" ht="17.25" x14ac:dyDescent="0.25">
      <c r="A6" s="1"/>
      <c r="B6" s="1"/>
      <c r="C6" s="1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DK6" s="297"/>
      <c r="DL6" s="297"/>
      <c r="DM6" s="297"/>
      <c r="DN6" s="297"/>
      <c r="DO6" s="297"/>
      <c r="DP6" s="297"/>
      <c r="DQ6" s="297"/>
      <c r="DR6" s="297"/>
      <c r="DS6" s="297"/>
      <c r="DT6" s="297"/>
      <c r="DU6" s="297"/>
      <c r="DV6" s="297"/>
      <c r="DW6" s="297"/>
      <c r="DX6" s="297"/>
      <c r="DY6" s="297"/>
      <c r="DZ6" s="297"/>
      <c r="EA6" s="297"/>
      <c r="EB6" s="297"/>
      <c r="EC6" s="297"/>
      <c r="ED6" s="297"/>
      <c r="EE6" s="297"/>
      <c r="EF6" s="297"/>
      <c r="EG6" s="297"/>
      <c r="EH6" s="297"/>
      <c r="EI6" s="297"/>
      <c r="EJ6" s="297"/>
      <c r="EK6" s="297"/>
      <c r="EL6" s="297"/>
      <c r="EM6" s="297"/>
      <c r="EN6" s="297"/>
      <c r="EO6" s="297"/>
      <c r="EP6" s="297"/>
      <c r="EQ6" s="297"/>
      <c r="ER6" s="297"/>
      <c r="ES6" s="297"/>
      <c r="ET6" s="297"/>
      <c r="EU6" s="297"/>
      <c r="EV6" s="297"/>
      <c r="EW6" s="297"/>
      <c r="EX6" s="297"/>
      <c r="EY6" s="297"/>
      <c r="EZ6" s="297"/>
      <c r="FA6" s="297"/>
      <c r="FB6" s="297"/>
      <c r="FC6" s="297"/>
      <c r="FD6" s="297"/>
      <c r="FE6" s="297"/>
      <c r="FF6" s="297"/>
      <c r="FG6" s="297"/>
      <c r="FH6" s="297"/>
      <c r="FI6" s="297"/>
      <c r="FJ6" s="297"/>
      <c r="FK6" s="297"/>
      <c r="FL6" s="297"/>
      <c r="FM6" s="297"/>
      <c r="FN6" s="297"/>
      <c r="FO6" s="297"/>
      <c r="FP6" s="297"/>
      <c r="FQ6" s="297"/>
      <c r="FR6" s="297"/>
      <c r="FS6" s="297"/>
      <c r="FT6" s="297"/>
      <c r="FU6" s="297"/>
      <c r="FV6" s="297"/>
      <c r="FW6" s="297"/>
      <c r="FX6" s="297"/>
      <c r="FY6" s="297"/>
      <c r="FZ6" s="297"/>
      <c r="GA6" s="297"/>
      <c r="GB6" s="297"/>
      <c r="GC6" s="297"/>
      <c r="GD6" s="297"/>
      <c r="GE6" s="297"/>
      <c r="GF6" s="297"/>
      <c r="GG6" s="297"/>
      <c r="GH6" s="297"/>
      <c r="GI6" s="297"/>
      <c r="GJ6" s="297"/>
      <c r="GK6" s="297"/>
      <c r="GL6" s="297"/>
      <c r="GM6" s="297"/>
      <c r="GN6" s="297"/>
      <c r="GO6" s="297"/>
      <c r="GP6" s="297"/>
      <c r="GQ6" s="297"/>
      <c r="GR6" s="297"/>
      <c r="GS6" s="297"/>
      <c r="GT6" s="297"/>
      <c r="GU6" s="297"/>
      <c r="GV6" s="297"/>
      <c r="GW6" s="297"/>
      <c r="GX6" s="297"/>
      <c r="GY6" s="297"/>
      <c r="GZ6" s="297"/>
      <c r="HA6" s="297"/>
      <c r="HB6" s="297"/>
      <c r="HC6" s="297"/>
      <c r="HD6" s="297"/>
      <c r="HE6" s="297"/>
      <c r="HF6" s="297"/>
      <c r="HG6" s="297"/>
      <c r="HH6" s="297"/>
      <c r="HI6" s="297"/>
      <c r="HJ6" s="297"/>
      <c r="HK6" s="297"/>
      <c r="HL6" s="297"/>
      <c r="HM6" s="297"/>
      <c r="HN6" s="297"/>
      <c r="HO6" s="297"/>
      <c r="HP6" s="297"/>
      <c r="HQ6" s="297"/>
      <c r="HR6" s="297"/>
      <c r="HS6" s="297"/>
      <c r="HT6" s="297"/>
      <c r="HU6" s="297"/>
      <c r="HV6" s="297"/>
      <c r="HW6" s="297"/>
      <c r="HX6" s="297"/>
      <c r="HY6" s="297"/>
      <c r="HZ6" s="297"/>
      <c r="IA6" s="297"/>
      <c r="IB6" s="297"/>
      <c r="IC6" s="297"/>
      <c r="ID6" s="297"/>
      <c r="IE6" s="297"/>
      <c r="IF6" s="297"/>
      <c r="IG6" s="297"/>
      <c r="IH6" s="297"/>
      <c r="II6" s="297"/>
      <c r="IJ6" s="297"/>
      <c r="IK6" s="297"/>
      <c r="IL6" s="297"/>
      <c r="IM6" s="297"/>
      <c r="IN6" s="297"/>
      <c r="IO6" s="297"/>
      <c r="IP6" s="297"/>
      <c r="IQ6" s="297"/>
      <c r="IR6" s="297"/>
      <c r="IS6" s="297"/>
      <c r="IT6" s="297"/>
      <c r="IU6" s="297"/>
      <c r="IV6" s="297"/>
    </row>
    <row r="7" spans="1:256" x14ac:dyDescent="0.25">
      <c r="A7" s="797" t="s">
        <v>450</v>
      </c>
      <c r="B7" s="797"/>
      <c r="C7" s="797"/>
    </row>
    <row r="8" spans="1:256" x14ac:dyDescent="0.25">
      <c r="A8" s="324"/>
      <c r="B8" s="324"/>
      <c r="C8" s="324"/>
    </row>
    <row r="9" spans="1:256" x14ac:dyDescent="0.25">
      <c r="C9" s="295" t="s">
        <v>298</v>
      </c>
    </row>
    <row r="10" spans="1:256" x14ac:dyDescent="0.25">
      <c r="C10" s="295" t="s">
        <v>299</v>
      </c>
    </row>
    <row r="11" spans="1:256" x14ac:dyDescent="0.25">
      <c r="C11" s="295"/>
    </row>
    <row r="12" spans="1:256" x14ac:dyDescent="0.25">
      <c r="C12" s="296" t="s">
        <v>300</v>
      </c>
    </row>
    <row r="13" spans="1:256" x14ac:dyDescent="0.25">
      <c r="C13" s="295" t="s">
        <v>301</v>
      </c>
    </row>
    <row r="14" spans="1:256" x14ac:dyDescent="0.25">
      <c r="C14" s="295" t="s">
        <v>302</v>
      </c>
    </row>
    <row r="15" spans="1:256" x14ac:dyDescent="0.25">
      <c r="B15" s="298"/>
    </row>
    <row r="16" spans="1:256" x14ac:dyDescent="0.25">
      <c r="A16" s="299" t="s">
        <v>451</v>
      </c>
      <c r="B16" s="300"/>
      <c r="C16" s="301"/>
    </row>
    <row r="17" spans="1:3" ht="47.25" x14ac:dyDescent="0.25">
      <c r="A17" s="302" t="s">
        <v>452</v>
      </c>
      <c r="B17" s="303" t="s">
        <v>453</v>
      </c>
      <c r="C17" s="304" t="s">
        <v>454</v>
      </c>
    </row>
    <row r="18" spans="1:3" x14ac:dyDescent="0.25">
      <c r="A18" s="311">
        <v>1</v>
      </c>
      <c r="B18" s="312">
        <v>2</v>
      </c>
      <c r="C18" s="313">
        <v>3</v>
      </c>
    </row>
    <row r="19" spans="1:3" x14ac:dyDescent="0.25">
      <c r="A19" s="305" t="s">
        <v>455</v>
      </c>
      <c r="B19" s="305"/>
      <c r="C19" s="305"/>
    </row>
    <row r="20" spans="1:3" x14ac:dyDescent="0.25">
      <c r="A20" s="305" t="s">
        <v>456</v>
      </c>
      <c r="B20" s="305"/>
      <c r="C20" s="305"/>
    </row>
    <row r="21" spans="1:3" x14ac:dyDescent="0.25">
      <c r="A21" s="305" t="s">
        <v>457</v>
      </c>
      <c r="B21" s="305"/>
      <c r="C21" s="305"/>
    </row>
    <row r="22" spans="1:3" x14ac:dyDescent="0.25">
      <c r="A22" s="306" t="s">
        <v>458</v>
      </c>
      <c r="B22" s="305"/>
      <c r="C22" s="305"/>
    </row>
    <row r="23" spans="1:3" x14ac:dyDescent="0.25">
      <c r="A23" s="306" t="s">
        <v>459</v>
      </c>
      <c r="B23" s="305"/>
      <c r="C23" s="305"/>
    </row>
    <row r="24" spans="1:3" x14ac:dyDescent="0.25">
      <c r="A24" s="305" t="s">
        <v>106</v>
      </c>
      <c r="B24" s="305"/>
      <c r="C24" s="305"/>
    </row>
    <row r="25" spans="1:3" x14ac:dyDescent="0.25">
      <c r="A25" s="305" t="s">
        <v>460</v>
      </c>
      <c r="B25" s="305"/>
      <c r="C25" s="305"/>
    </row>
    <row r="26" spans="1:3" x14ac:dyDescent="0.25">
      <c r="A26" s="305" t="s">
        <v>461</v>
      </c>
      <c r="B26" s="305"/>
      <c r="C26" s="305"/>
    </row>
    <row r="27" spans="1:3" x14ac:dyDescent="0.25">
      <c r="A27" s="305" t="s">
        <v>462</v>
      </c>
      <c r="B27" s="305"/>
      <c r="C27" s="305"/>
    </row>
    <row r="28" spans="1:3" x14ac:dyDescent="0.25">
      <c r="A28" s="305" t="s">
        <v>463</v>
      </c>
      <c r="B28" s="305"/>
      <c r="C28" s="305"/>
    </row>
    <row r="29" spans="1:3" x14ac:dyDescent="0.25">
      <c r="A29" s="305" t="s">
        <v>464</v>
      </c>
      <c r="B29" s="305"/>
      <c r="C29" s="305"/>
    </row>
    <row r="30" spans="1:3" x14ac:dyDescent="0.25">
      <c r="A30" s="306" t="s">
        <v>465</v>
      </c>
      <c r="B30" s="305"/>
      <c r="C30" s="305"/>
    </row>
    <row r="31" spans="1:3" x14ac:dyDescent="0.25">
      <c r="A31" s="306" t="s">
        <v>466</v>
      </c>
      <c r="B31" s="305"/>
      <c r="C31" s="305"/>
    </row>
    <row r="32" spans="1:3" x14ac:dyDescent="0.25">
      <c r="A32" s="306" t="s">
        <v>467</v>
      </c>
      <c r="B32" s="305"/>
      <c r="C32" s="305"/>
    </row>
    <row r="33" spans="1:3" x14ac:dyDescent="0.25">
      <c r="A33" s="306" t="s">
        <v>468</v>
      </c>
      <c r="B33" s="305"/>
      <c r="C33" s="305"/>
    </row>
    <row r="34" spans="1:3" x14ac:dyDescent="0.25">
      <c r="A34" s="305" t="s">
        <v>469</v>
      </c>
      <c r="B34" s="305"/>
      <c r="C34" s="305"/>
    </row>
    <row r="35" spans="1:3" x14ac:dyDescent="0.25">
      <c r="A35" s="306" t="s">
        <v>470</v>
      </c>
      <c r="B35" s="305"/>
      <c r="C35" s="305"/>
    </row>
    <row r="36" spans="1:3" x14ac:dyDescent="0.25">
      <c r="A36" s="306" t="s">
        <v>471</v>
      </c>
      <c r="B36" s="305"/>
      <c r="C36" s="305"/>
    </row>
    <row r="37" spans="1:3" x14ac:dyDescent="0.25">
      <c r="A37" s="307" t="s">
        <v>472</v>
      </c>
      <c r="B37" s="305"/>
      <c r="C37" s="305"/>
    </row>
    <row r="38" spans="1:3" x14ac:dyDescent="0.25">
      <c r="A38" s="307" t="s">
        <v>473</v>
      </c>
      <c r="B38" s="305"/>
      <c r="C38" s="305"/>
    </row>
    <row r="39" spans="1:3" x14ac:dyDescent="0.25">
      <c r="A39" s="307" t="s">
        <v>474</v>
      </c>
      <c r="B39" s="305"/>
      <c r="C39" s="305"/>
    </row>
    <row r="40" spans="1:3" x14ac:dyDescent="0.25">
      <c r="A40" s="305" t="s">
        <v>475</v>
      </c>
      <c r="B40" s="305"/>
      <c r="C40" s="305"/>
    </row>
    <row r="41" spans="1:3" x14ac:dyDescent="0.25">
      <c r="A41" s="798" t="s">
        <v>476</v>
      </c>
      <c r="B41" s="798"/>
      <c r="C41" s="798"/>
    </row>
    <row r="42" spans="1:3" ht="31.5" x14ac:dyDescent="0.25">
      <c r="A42" s="305" t="s">
        <v>477</v>
      </c>
      <c r="B42" s="795"/>
      <c r="C42" s="796"/>
    </row>
    <row r="43" spans="1:3" x14ac:dyDescent="0.25">
      <c r="A43" s="305" t="s">
        <v>478</v>
      </c>
      <c r="B43" s="795"/>
      <c r="C43" s="796"/>
    </row>
    <row r="44" spans="1:3" x14ac:dyDescent="0.25">
      <c r="A44" s="305" t="s">
        <v>479</v>
      </c>
      <c r="B44" s="795"/>
      <c r="C44" s="796"/>
    </row>
    <row r="45" spans="1:3" x14ac:dyDescent="0.25">
      <c r="A45" s="305" t="s">
        <v>480</v>
      </c>
      <c r="B45" s="795"/>
      <c r="C45" s="796"/>
    </row>
    <row r="46" spans="1:3" x14ac:dyDescent="0.25">
      <c r="A46" s="798" t="s">
        <v>481</v>
      </c>
      <c r="B46" s="798"/>
      <c r="C46" s="798"/>
    </row>
    <row r="47" spans="1:3" x14ac:dyDescent="0.25">
      <c r="A47" s="308" t="s">
        <v>482</v>
      </c>
      <c r="B47" s="800"/>
      <c r="C47" s="800"/>
    </row>
    <row r="48" spans="1:3" x14ac:dyDescent="0.25">
      <c r="A48" s="308" t="s">
        <v>483</v>
      </c>
      <c r="B48" s="800"/>
      <c r="C48" s="800"/>
    </row>
    <row r="49" spans="1:3" x14ac:dyDescent="0.25">
      <c r="A49" s="308" t="s">
        <v>484</v>
      </c>
      <c r="B49" s="800"/>
      <c r="C49" s="800"/>
    </row>
    <row r="50" spans="1:3" x14ac:dyDescent="0.25">
      <c r="A50" s="309" t="s">
        <v>485</v>
      </c>
      <c r="B50" s="800"/>
      <c r="C50" s="800"/>
    </row>
    <row r="51" spans="1:3" x14ac:dyDescent="0.25">
      <c r="A51" s="310"/>
      <c r="B51" s="310"/>
    </row>
    <row r="52" spans="1:3" ht="33" customHeight="1" x14ac:dyDescent="0.25">
      <c r="A52" s="799" t="s">
        <v>486</v>
      </c>
      <c r="B52" s="799"/>
      <c r="C52" s="799"/>
    </row>
  </sheetData>
  <mergeCells count="13">
    <mergeCell ref="A52:C52"/>
    <mergeCell ref="B45:C45"/>
    <mergeCell ref="A46:C46"/>
    <mergeCell ref="B47:C47"/>
    <mergeCell ref="B48:C48"/>
    <mergeCell ref="B49:C49"/>
    <mergeCell ref="B50:C50"/>
    <mergeCell ref="B43:C43"/>
    <mergeCell ref="B44:C44"/>
    <mergeCell ref="A5:C5"/>
    <mergeCell ref="A7:C7"/>
    <mergeCell ref="A41:C41"/>
    <mergeCell ref="B42:C42"/>
  </mergeCells>
  <phoneticPr fontId="0" type="noConversion"/>
  <pageMargins left="0.7" right="0.7" top="0.75" bottom="0.75" header="0.3" footer="0.3"/>
  <pageSetup paperSize="9" scale="8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zoomScale="80" zoomScaleNormal="80" workbookViewId="0">
      <selection activeCell="E19" sqref="E19"/>
    </sheetView>
  </sheetViews>
  <sheetFormatPr defaultColWidth="9" defaultRowHeight="15" x14ac:dyDescent="0.25"/>
  <cols>
    <col min="1" max="1" width="3.875" style="202" bestFit="1" customWidth="1"/>
    <col min="2" max="2" width="16" style="203" bestFit="1" customWidth="1"/>
    <col min="3" max="4" width="10.875" style="203" bestFit="1" customWidth="1"/>
    <col min="5" max="5" width="6.25" style="203" bestFit="1" customWidth="1"/>
    <col min="6" max="6" width="13.875" style="203" bestFit="1" customWidth="1"/>
    <col min="7" max="7" width="13.25" style="203" bestFit="1" customWidth="1"/>
    <col min="8" max="8" width="16" style="203" bestFit="1" customWidth="1"/>
    <col min="9" max="9" width="11.625" style="203" bestFit="1" customWidth="1"/>
    <col min="10" max="10" width="16.875" style="203" customWidth="1"/>
    <col min="11" max="11" width="13.25" style="203" customWidth="1"/>
    <col min="12" max="16384" width="9" style="202"/>
  </cols>
  <sheetData>
    <row r="2" spans="1:11" ht="15.75" x14ac:dyDescent="0.25">
      <c r="K2" s="4" t="s">
        <v>540</v>
      </c>
    </row>
    <row r="3" spans="1:11" ht="15.75" x14ac:dyDescent="0.25">
      <c r="K3" s="295" t="s">
        <v>297</v>
      </c>
    </row>
    <row r="4" spans="1:11" ht="15.75" x14ac:dyDescent="0.25">
      <c r="K4" s="295" t="s">
        <v>321</v>
      </c>
    </row>
    <row r="5" spans="1:11" ht="15.75" x14ac:dyDescent="0.25">
      <c r="K5" s="4"/>
    </row>
    <row r="6" spans="1:11" ht="33.75" customHeight="1" x14ac:dyDescent="0.25">
      <c r="A6" s="801" t="s">
        <v>578</v>
      </c>
      <c r="B6" s="676"/>
      <c r="C6" s="676"/>
      <c r="D6" s="676"/>
      <c r="E6" s="676"/>
      <c r="F6" s="676"/>
      <c r="G6" s="676"/>
      <c r="H6" s="676"/>
      <c r="I6" s="676"/>
      <c r="J6" s="676"/>
      <c r="K6" s="676"/>
    </row>
    <row r="7" spans="1:11" ht="15.75" x14ac:dyDescent="0.25">
      <c r="K7" s="4" t="s">
        <v>298</v>
      </c>
    </row>
    <row r="8" spans="1:11" ht="15.75" x14ac:dyDescent="0.25">
      <c r="K8" s="4" t="s">
        <v>299</v>
      </c>
    </row>
    <row r="9" spans="1:11" ht="15.75" x14ac:dyDescent="0.25">
      <c r="K9" s="4"/>
    </row>
    <row r="10" spans="1:11" ht="15.75" x14ac:dyDescent="0.25">
      <c r="K10" s="219" t="s">
        <v>300</v>
      </c>
    </row>
    <row r="11" spans="1:11" ht="15.75" x14ac:dyDescent="0.25">
      <c r="K11" s="4" t="s">
        <v>301</v>
      </c>
    </row>
    <row r="12" spans="1:11" ht="15.75" x14ac:dyDescent="0.25">
      <c r="K12" s="4" t="s">
        <v>302</v>
      </c>
    </row>
    <row r="13" spans="1:11" ht="15.75" thickBot="1" x14ac:dyDescent="0.3"/>
    <row r="14" spans="1:11" s="203" customFormat="1" ht="84.75" customHeight="1" x14ac:dyDescent="0.25">
      <c r="A14" s="681" t="s">
        <v>276</v>
      </c>
      <c r="B14" s="669" t="s">
        <v>287</v>
      </c>
      <c r="C14" s="670" t="s">
        <v>271</v>
      </c>
      <c r="D14" s="671"/>
      <c r="E14" s="672"/>
      <c r="F14" s="669" t="s">
        <v>272</v>
      </c>
      <c r="G14" s="669"/>
      <c r="H14" s="669" t="s">
        <v>290</v>
      </c>
      <c r="I14" s="669"/>
      <c r="J14" s="669"/>
      <c r="K14" s="669"/>
    </row>
    <row r="15" spans="1:11" s="203" customFormat="1" ht="39.75" customHeight="1" x14ac:dyDescent="0.25">
      <c r="A15" s="682"/>
      <c r="B15" s="668"/>
      <c r="C15" s="668" t="s">
        <v>283</v>
      </c>
      <c r="D15" s="668" t="s">
        <v>284</v>
      </c>
      <c r="E15" s="668" t="s">
        <v>285</v>
      </c>
      <c r="F15" s="668" t="s">
        <v>288</v>
      </c>
      <c r="G15" s="668" t="s">
        <v>289</v>
      </c>
      <c r="H15" s="668" t="s">
        <v>293</v>
      </c>
      <c r="I15" s="668" t="s">
        <v>277</v>
      </c>
      <c r="J15" s="668" t="s">
        <v>294</v>
      </c>
      <c r="K15" s="668" t="s">
        <v>281</v>
      </c>
    </row>
    <row r="16" spans="1:11" ht="63.75" customHeight="1" x14ac:dyDescent="0.25">
      <c r="A16" s="682"/>
      <c r="B16" s="668"/>
      <c r="C16" s="668"/>
      <c r="D16" s="668"/>
      <c r="E16" s="668"/>
      <c r="F16" s="668"/>
      <c r="G16" s="668"/>
      <c r="H16" s="668"/>
      <c r="I16" s="668"/>
      <c r="J16" s="668"/>
      <c r="K16" s="668"/>
    </row>
    <row r="17" spans="1:11" ht="22.5" customHeight="1" x14ac:dyDescent="0.25">
      <c r="A17" s="205"/>
      <c r="B17" s="207"/>
      <c r="C17" s="207"/>
      <c r="D17" s="207"/>
      <c r="E17" s="207"/>
      <c r="F17" s="207"/>
      <c r="G17" s="207"/>
      <c r="H17" s="207"/>
      <c r="I17" s="207"/>
      <c r="J17" s="207"/>
      <c r="K17" s="207"/>
    </row>
    <row r="18" spans="1:11" x14ac:dyDescent="0.25">
      <c r="A18" s="205"/>
      <c r="B18" s="207"/>
      <c r="C18" s="207"/>
      <c r="D18" s="207"/>
      <c r="E18" s="207"/>
      <c r="F18" s="207"/>
      <c r="G18" s="207"/>
      <c r="H18" s="207"/>
      <c r="I18" s="207"/>
      <c r="J18" s="207"/>
      <c r="K18" s="207"/>
    </row>
    <row r="19" spans="1:11" x14ac:dyDescent="0.25">
      <c r="A19" s="205"/>
      <c r="B19" s="207"/>
      <c r="C19" s="207"/>
      <c r="D19" s="207"/>
      <c r="E19" s="207"/>
      <c r="F19" s="207"/>
      <c r="G19" s="207"/>
      <c r="H19" s="207"/>
      <c r="I19" s="207"/>
      <c r="J19" s="207"/>
      <c r="K19" s="207"/>
    </row>
    <row r="20" spans="1:11" x14ac:dyDescent="0.25">
      <c r="A20" s="205"/>
      <c r="B20" s="207"/>
      <c r="C20" s="207"/>
      <c r="D20" s="207"/>
      <c r="E20" s="207"/>
      <c r="F20" s="207"/>
      <c r="G20" s="207"/>
      <c r="H20" s="207"/>
      <c r="I20" s="207"/>
      <c r="J20" s="207"/>
      <c r="K20" s="207"/>
    </row>
    <row r="21" spans="1:11" ht="15.75" thickBot="1" x14ac:dyDescent="0.3">
      <c r="A21" s="212"/>
      <c r="B21" s="209"/>
      <c r="C21" s="209"/>
      <c r="D21" s="209"/>
      <c r="E21" s="209"/>
      <c r="F21" s="209"/>
      <c r="G21" s="209"/>
      <c r="H21" s="208"/>
      <c r="I21" s="208"/>
      <c r="J21" s="208"/>
      <c r="K21" s="208"/>
    </row>
  </sheetData>
  <mergeCells count="15">
    <mergeCell ref="A6:K6"/>
    <mergeCell ref="A14:A16"/>
    <mergeCell ref="B14:B16"/>
    <mergeCell ref="C14:E14"/>
    <mergeCell ref="F14:G14"/>
    <mergeCell ref="H14:K14"/>
    <mergeCell ref="C15:C16"/>
    <mergeCell ref="D15:D16"/>
    <mergeCell ref="J15:J16"/>
    <mergeCell ref="E15:E16"/>
    <mergeCell ref="G15:G16"/>
    <mergeCell ref="H15:H16"/>
    <mergeCell ref="I15:I16"/>
    <mergeCell ref="F15:F16"/>
    <mergeCell ref="K15:K16"/>
  </mergeCells>
  <phoneticPr fontId="0" type="noConversion"/>
  <pageMargins left="0.7" right="0.7" top="0.75" bottom="0.75" header="0.3" footer="0.3"/>
  <pageSetup paperSize="9" scale="6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zoomScale="80" zoomScaleNormal="70" workbookViewId="0">
      <selection activeCell="E19" sqref="E19"/>
    </sheetView>
  </sheetViews>
  <sheetFormatPr defaultColWidth="9" defaultRowHeight="15.75" x14ac:dyDescent="0.25"/>
  <cols>
    <col min="1" max="1" width="9.875" style="1" customWidth="1"/>
    <col min="2" max="2" width="39" style="1" customWidth="1"/>
    <col min="3" max="3" width="14.75" style="1" customWidth="1"/>
    <col min="4" max="4" width="9.25" style="1" bestFit="1" customWidth="1"/>
    <col min="5" max="7" width="6.125" style="1" bestFit="1" customWidth="1"/>
    <col min="8" max="8" width="8.5" style="1" customWidth="1"/>
    <col min="9" max="9" width="13.75" style="1" customWidth="1"/>
    <col min="10" max="16384" width="9" style="1"/>
  </cols>
  <sheetData>
    <row r="1" spans="1:9" x14ac:dyDescent="0.25">
      <c r="I1" s="295" t="s">
        <v>566</v>
      </c>
    </row>
    <row r="2" spans="1:9" x14ac:dyDescent="0.25">
      <c r="I2" s="295" t="s">
        <v>297</v>
      </c>
    </row>
    <row r="3" spans="1:9" x14ac:dyDescent="0.25">
      <c r="I3" s="295" t="s">
        <v>321</v>
      </c>
    </row>
    <row r="4" spans="1:9" x14ac:dyDescent="0.25">
      <c r="I4" s="295"/>
    </row>
    <row r="5" spans="1:9" ht="35.25" customHeight="1" x14ac:dyDescent="0.25">
      <c r="A5" s="710" t="s">
        <v>561</v>
      </c>
      <c r="B5" s="611"/>
      <c r="C5" s="611"/>
      <c r="D5" s="611"/>
      <c r="E5" s="611"/>
      <c r="F5" s="611"/>
      <c r="G5" s="611"/>
      <c r="H5" s="611"/>
      <c r="I5" s="611"/>
    </row>
    <row r="7" spans="1:9" x14ac:dyDescent="0.25">
      <c r="I7" s="4" t="s">
        <v>298</v>
      </c>
    </row>
    <row r="8" spans="1:9" x14ac:dyDescent="0.25">
      <c r="I8" s="4" t="s">
        <v>299</v>
      </c>
    </row>
    <row r="9" spans="1:9" x14ac:dyDescent="0.25">
      <c r="I9" s="4"/>
    </row>
    <row r="10" spans="1:9" x14ac:dyDescent="0.25">
      <c r="I10" s="219" t="s">
        <v>300</v>
      </c>
    </row>
    <row r="11" spans="1:9" x14ac:dyDescent="0.25">
      <c r="I11" s="4" t="s">
        <v>301</v>
      </c>
    </row>
    <row r="12" spans="1:9" x14ac:dyDescent="0.25">
      <c r="I12" s="4" t="s">
        <v>302</v>
      </c>
    </row>
    <row r="13" spans="1:9" x14ac:dyDescent="0.25">
      <c r="I13" s="4"/>
    </row>
    <row r="14" spans="1:9" x14ac:dyDescent="0.25">
      <c r="A14" s="611" t="s">
        <v>549</v>
      </c>
      <c r="B14" s="611"/>
      <c r="C14" s="611"/>
      <c r="D14" s="611"/>
      <c r="E14" s="611"/>
      <c r="F14" s="611"/>
      <c r="G14" s="611"/>
      <c r="H14" s="611"/>
      <c r="I14" s="611"/>
    </row>
    <row r="15" spans="1:9" ht="16.5" thickBot="1" x14ac:dyDescent="0.3">
      <c r="I15" s="4"/>
    </row>
    <row r="16" spans="1:9" ht="126" customHeight="1" x14ac:dyDescent="0.25">
      <c r="A16" s="657" t="s">
        <v>16</v>
      </c>
      <c r="B16" s="658" t="s">
        <v>39</v>
      </c>
      <c r="C16" s="658" t="s">
        <v>490</v>
      </c>
      <c r="D16" s="658" t="s">
        <v>309</v>
      </c>
      <c r="E16" s="658"/>
      <c r="F16" s="658"/>
      <c r="G16" s="658"/>
      <c r="H16" s="658"/>
      <c r="I16" s="659" t="s">
        <v>491</v>
      </c>
    </row>
    <row r="17" spans="1:9" ht="38.25" customHeight="1" x14ac:dyDescent="0.25">
      <c r="A17" s="652"/>
      <c r="B17" s="649"/>
      <c r="C17" s="649"/>
      <c r="D17" s="15" t="s">
        <v>548</v>
      </c>
      <c r="E17" s="15" t="s">
        <v>20</v>
      </c>
      <c r="F17" s="15" t="s">
        <v>21</v>
      </c>
      <c r="G17" s="15" t="s">
        <v>22</v>
      </c>
      <c r="H17" s="15" t="s">
        <v>23</v>
      </c>
      <c r="I17" s="660"/>
    </row>
    <row r="18" spans="1:9" ht="81.75" customHeight="1" thickBot="1" x14ac:dyDescent="0.3">
      <c r="A18" s="641"/>
      <c r="B18" s="642"/>
      <c r="C18" s="642"/>
      <c r="D18" s="100" t="s">
        <v>148</v>
      </c>
      <c r="E18" s="100" t="s">
        <v>24</v>
      </c>
      <c r="F18" s="100" t="s">
        <v>24</v>
      </c>
      <c r="G18" s="100" t="s">
        <v>24</v>
      </c>
      <c r="H18" s="100" t="s">
        <v>24</v>
      </c>
      <c r="I18" s="661"/>
    </row>
    <row r="19" spans="1:9" x14ac:dyDescent="0.25">
      <c r="A19" s="86"/>
      <c r="B19" s="87" t="s">
        <v>40</v>
      </c>
      <c r="C19" s="87"/>
      <c r="D19" s="87"/>
      <c r="E19" s="87"/>
      <c r="F19" s="93"/>
      <c r="G19" s="87"/>
      <c r="H19" s="93"/>
      <c r="I19" s="93"/>
    </row>
    <row r="20" spans="1:9" ht="31.5" x14ac:dyDescent="0.25">
      <c r="A20" s="28" t="s">
        <v>2</v>
      </c>
      <c r="B20" s="26" t="s">
        <v>138</v>
      </c>
      <c r="C20" s="26"/>
      <c r="D20" s="26"/>
      <c r="E20" s="26"/>
      <c r="F20" s="26"/>
      <c r="G20" s="26"/>
      <c r="H20" s="6"/>
      <c r="I20" s="6"/>
    </row>
    <row r="21" spans="1:9" ht="31.5" x14ac:dyDescent="0.25">
      <c r="A21" s="116" t="s">
        <v>3</v>
      </c>
      <c r="B21" s="26" t="s">
        <v>135</v>
      </c>
      <c r="C21" s="26"/>
      <c r="D21" s="26"/>
      <c r="E21" s="26"/>
      <c r="F21" s="26"/>
      <c r="G21" s="26"/>
      <c r="H21" s="6"/>
      <c r="I21" s="6"/>
    </row>
    <row r="22" spans="1:9" x14ac:dyDescent="0.25">
      <c r="A22" s="18">
        <v>1</v>
      </c>
      <c r="B22" s="5" t="s">
        <v>41</v>
      </c>
      <c r="C22" s="5"/>
      <c r="D22" s="5"/>
      <c r="E22" s="5"/>
      <c r="F22" s="5"/>
      <c r="G22" s="5"/>
      <c r="H22" s="6"/>
      <c r="I22" s="6"/>
    </row>
    <row r="23" spans="1:9" x14ac:dyDescent="0.25">
      <c r="A23" s="18">
        <v>2</v>
      </c>
      <c r="B23" s="5" t="s">
        <v>43</v>
      </c>
      <c r="C23" s="5"/>
      <c r="D23" s="5"/>
      <c r="E23" s="5"/>
      <c r="F23" s="5"/>
      <c r="G23" s="5"/>
      <c r="H23" s="6"/>
      <c r="I23" s="6"/>
    </row>
    <row r="24" spans="1:9" x14ac:dyDescent="0.25">
      <c r="A24" s="95" t="s">
        <v>42</v>
      </c>
      <c r="B24" s="12"/>
      <c r="C24" s="12"/>
      <c r="D24" s="12"/>
      <c r="E24" s="12"/>
      <c r="F24" s="12"/>
      <c r="G24" s="12"/>
      <c r="H24" s="96"/>
      <c r="I24" s="96"/>
    </row>
    <row r="25" spans="1:9" ht="31.5" x14ac:dyDescent="0.25">
      <c r="A25" s="99" t="s">
        <v>4</v>
      </c>
      <c r="B25" s="98" t="s">
        <v>268</v>
      </c>
      <c r="C25" s="98"/>
      <c r="D25" s="12"/>
      <c r="E25" s="12"/>
      <c r="F25" s="12"/>
      <c r="G25" s="12"/>
      <c r="H25" s="96"/>
      <c r="I25" s="96"/>
    </row>
    <row r="26" spans="1:9" x14ac:dyDescent="0.25">
      <c r="A26" s="18">
        <v>1</v>
      </c>
      <c r="B26" s="5" t="s">
        <v>41</v>
      </c>
      <c r="C26" s="12"/>
      <c r="D26" s="12"/>
      <c r="E26" s="12"/>
      <c r="F26" s="12"/>
      <c r="G26" s="12"/>
      <c r="H26" s="96"/>
      <c r="I26" s="96"/>
    </row>
    <row r="27" spans="1:9" x14ac:dyDescent="0.25">
      <c r="A27" s="18">
        <v>2</v>
      </c>
      <c r="B27" s="5" t="s">
        <v>43</v>
      </c>
      <c r="C27" s="12"/>
      <c r="D27" s="12"/>
      <c r="E27" s="12"/>
      <c r="F27" s="12"/>
      <c r="G27" s="12"/>
      <c r="H27" s="96"/>
      <c r="I27" s="96"/>
    </row>
    <row r="28" spans="1:9" x14ac:dyDescent="0.25">
      <c r="A28" s="95" t="s">
        <v>42</v>
      </c>
      <c r="B28" s="12"/>
      <c r="C28" s="12"/>
      <c r="D28" s="12"/>
      <c r="E28" s="12"/>
      <c r="F28" s="12"/>
      <c r="G28" s="12"/>
      <c r="H28" s="96"/>
      <c r="I28" s="96"/>
    </row>
    <row r="29" spans="1:9" x14ac:dyDescent="0.25">
      <c r="A29" s="99" t="s">
        <v>15</v>
      </c>
      <c r="B29" s="98" t="s">
        <v>136</v>
      </c>
      <c r="C29" s="98"/>
      <c r="D29" s="12"/>
      <c r="E29" s="12"/>
      <c r="F29" s="12"/>
      <c r="G29" s="12"/>
      <c r="H29" s="96"/>
      <c r="I29" s="96"/>
    </row>
    <row r="30" spans="1:9" x14ac:dyDescent="0.25">
      <c r="A30" s="95">
        <v>1</v>
      </c>
      <c r="B30" s="12" t="s">
        <v>41</v>
      </c>
      <c r="C30" s="12"/>
      <c r="D30" s="12"/>
      <c r="E30" s="12"/>
      <c r="F30" s="12"/>
      <c r="G30" s="12"/>
      <c r="H30" s="96"/>
      <c r="I30" s="96"/>
    </row>
    <row r="31" spans="1:9" x14ac:dyDescent="0.25">
      <c r="A31" s="95">
        <v>2</v>
      </c>
      <c r="B31" s="12" t="s">
        <v>43</v>
      </c>
      <c r="C31" s="12"/>
      <c r="D31" s="12"/>
      <c r="E31" s="12"/>
      <c r="F31" s="12"/>
      <c r="G31" s="12"/>
      <c r="H31" s="96"/>
      <c r="I31" s="96"/>
    </row>
    <row r="32" spans="1:9" x14ac:dyDescent="0.25">
      <c r="A32" s="95" t="s">
        <v>42</v>
      </c>
      <c r="B32" s="12"/>
      <c r="C32" s="12"/>
      <c r="D32" s="12"/>
      <c r="E32" s="12"/>
      <c r="F32" s="12"/>
      <c r="G32" s="12"/>
      <c r="H32" s="96"/>
      <c r="I32" s="96"/>
    </row>
    <row r="33" spans="1:9" ht="47.25" x14ac:dyDescent="0.25">
      <c r="A33" s="99" t="s">
        <v>32</v>
      </c>
      <c r="B33" s="98" t="s">
        <v>137</v>
      </c>
      <c r="C33" s="12"/>
      <c r="D33" s="12"/>
      <c r="E33" s="12"/>
      <c r="F33" s="12"/>
      <c r="G33" s="12"/>
      <c r="H33" s="96"/>
      <c r="I33" s="96"/>
    </row>
    <row r="34" spans="1:9" x14ac:dyDescent="0.25">
      <c r="A34" s="95">
        <v>1</v>
      </c>
      <c r="B34" s="12" t="s">
        <v>41</v>
      </c>
      <c r="C34" s="12"/>
      <c r="D34" s="12"/>
      <c r="E34" s="12"/>
      <c r="F34" s="12"/>
      <c r="G34" s="12"/>
      <c r="H34" s="96"/>
      <c r="I34" s="96"/>
    </row>
    <row r="35" spans="1:9" x14ac:dyDescent="0.25">
      <c r="A35" s="95">
        <v>2</v>
      </c>
      <c r="B35" s="12" t="s">
        <v>43</v>
      </c>
      <c r="C35" s="12"/>
      <c r="D35" s="12"/>
      <c r="E35" s="12"/>
      <c r="F35" s="12"/>
      <c r="G35" s="12"/>
      <c r="H35" s="96"/>
      <c r="I35" s="96"/>
    </row>
    <row r="36" spans="1:9" x14ac:dyDescent="0.25">
      <c r="A36" s="95" t="s">
        <v>42</v>
      </c>
      <c r="B36" s="12"/>
      <c r="C36" s="12"/>
      <c r="D36" s="12"/>
      <c r="E36" s="12"/>
      <c r="F36" s="12"/>
      <c r="G36" s="12"/>
      <c r="H36" s="96"/>
      <c r="I36" s="96"/>
    </row>
    <row r="37" spans="1:9" x14ac:dyDescent="0.25">
      <c r="A37" s="28" t="s">
        <v>5</v>
      </c>
      <c r="B37" s="26" t="s">
        <v>54</v>
      </c>
      <c r="C37" s="26"/>
      <c r="D37" s="26"/>
      <c r="E37" s="26"/>
      <c r="F37" s="26"/>
      <c r="G37" s="26"/>
      <c r="H37" s="6"/>
      <c r="I37" s="6"/>
    </row>
    <row r="38" spans="1:9" ht="31.5" x14ac:dyDescent="0.25">
      <c r="A38" s="116" t="s">
        <v>6</v>
      </c>
      <c r="B38" s="26" t="s">
        <v>135</v>
      </c>
      <c r="C38" s="26"/>
      <c r="D38" s="26"/>
      <c r="E38" s="26"/>
      <c r="F38" s="26"/>
      <c r="G38" s="26"/>
      <c r="H38" s="6"/>
      <c r="I38" s="6"/>
    </row>
    <row r="39" spans="1:9" x14ac:dyDescent="0.25">
      <c r="A39" s="18">
        <v>1</v>
      </c>
      <c r="B39" s="5" t="s">
        <v>41</v>
      </c>
      <c r="C39" s="26"/>
      <c r="D39" s="26"/>
      <c r="E39" s="26"/>
      <c r="F39" s="26"/>
      <c r="G39" s="26"/>
      <c r="H39" s="6"/>
      <c r="I39" s="6"/>
    </row>
    <row r="40" spans="1:9" x14ac:dyDescent="0.25">
      <c r="A40" s="18">
        <v>2</v>
      </c>
      <c r="B40" s="5" t="s">
        <v>43</v>
      </c>
      <c r="C40" s="26"/>
      <c r="D40" s="26"/>
      <c r="E40" s="26"/>
      <c r="F40" s="26"/>
      <c r="G40" s="26"/>
      <c r="H40" s="6"/>
      <c r="I40" s="6"/>
    </row>
    <row r="41" spans="1:9" x14ac:dyDescent="0.25">
      <c r="A41" s="95" t="s">
        <v>42</v>
      </c>
      <c r="B41" s="12"/>
      <c r="C41" s="26"/>
      <c r="D41" s="26"/>
      <c r="E41" s="26"/>
      <c r="F41" s="26"/>
      <c r="G41" s="26"/>
      <c r="H41" s="6"/>
      <c r="I41" s="6"/>
    </row>
    <row r="42" spans="1:9" x14ac:dyDescent="0.25">
      <c r="A42" s="220" t="s">
        <v>7</v>
      </c>
      <c r="B42" s="221" t="s">
        <v>303</v>
      </c>
      <c r="C42" s="26"/>
      <c r="D42" s="26"/>
      <c r="E42" s="26"/>
      <c r="F42" s="26"/>
      <c r="G42" s="26"/>
      <c r="H42" s="6"/>
      <c r="I42" s="6"/>
    </row>
    <row r="43" spans="1:9" x14ac:dyDescent="0.25">
      <c r="A43" s="18">
        <v>1</v>
      </c>
      <c r="B43" s="5" t="s">
        <v>41</v>
      </c>
      <c r="C43" s="26"/>
      <c r="D43" s="26"/>
      <c r="E43" s="26"/>
      <c r="F43" s="26"/>
      <c r="G43" s="26"/>
      <c r="H43" s="6"/>
      <c r="I43" s="6"/>
    </row>
    <row r="44" spans="1:9" x14ac:dyDescent="0.25">
      <c r="A44" s="18"/>
      <c r="B44" s="5" t="s">
        <v>147</v>
      </c>
      <c r="C44" s="26"/>
      <c r="D44" s="26"/>
      <c r="E44" s="26"/>
      <c r="F44" s="26"/>
      <c r="G44" s="26"/>
      <c r="H44" s="6"/>
      <c r="I44" s="6"/>
    </row>
    <row r="45" spans="1:9" x14ac:dyDescent="0.25">
      <c r="A45" s="18">
        <v>2</v>
      </c>
      <c r="B45" s="5" t="s">
        <v>43</v>
      </c>
      <c r="C45" s="26"/>
      <c r="D45" s="26"/>
      <c r="E45" s="26"/>
      <c r="F45" s="26"/>
      <c r="G45" s="26"/>
      <c r="H45" s="6"/>
      <c r="I45" s="6"/>
    </row>
    <row r="46" spans="1:9" x14ac:dyDescent="0.25">
      <c r="A46" s="18"/>
      <c r="B46" s="5" t="s">
        <v>147</v>
      </c>
      <c r="C46" s="5"/>
      <c r="D46" s="5"/>
      <c r="E46" s="5"/>
      <c r="F46" s="5"/>
      <c r="G46" s="5"/>
      <c r="H46" s="6"/>
      <c r="I46" s="6"/>
    </row>
    <row r="47" spans="1:9" x14ac:dyDescent="0.25">
      <c r="A47" s="18" t="s">
        <v>42</v>
      </c>
      <c r="B47" s="6"/>
      <c r="C47" s="6"/>
      <c r="D47" s="6"/>
      <c r="E47" s="6"/>
      <c r="F47" s="6"/>
      <c r="G47" s="6"/>
      <c r="H47" s="6"/>
      <c r="I47" s="6"/>
    </row>
    <row r="48" spans="1:9" x14ac:dyDescent="0.25">
      <c r="A48" s="619" t="s">
        <v>105</v>
      </c>
      <c r="B48" s="620"/>
      <c r="C48" s="12"/>
      <c r="D48" s="12"/>
      <c r="E48" s="12"/>
      <c r="F48" s="12"/>
      <c r="G48" s="12"/>
      <c r="H48" s="96"/>
      <c r="I48" s="96"/>
    </row>
    <row r="49" spans="1:9" ht="31.5" x14ac:dyDescent="0.25">
      <c r="A49" s="99"/>
      <c r="B49" s="98" t="s">
        <v>134</v>
      </c>
      <c r="C49" s="98"/>
      <c r="D49" s="12"/>
      <c r="E49" s="12"/>
      <c r="F49" s="12"/>
      <c r="G49" s="12"/>
      <c r="H49" s="96"/>
      <c r="I49" s="96"/>
    </row>
    <row r="50" spans="1:9" x14ac:dyDescent="0.25">
      <c r="A50" s="95">
        <v>1</v>
      </c>
      <c r="B50" s="12" t="s">
        <v>41</v>
      </c>
      <c r="C50" s="12"/>
      <c r="D50" s="12"/>
      <c r="E50" s="12"/>
      <c r="F50" s="12"/>
      <c r="G50" s="12"/>
      <c r="H50" s="96"/>
      <c r="I50" s="96"/>
    </row>
    <row r="51" spans="1:9" x14ac:dyDescent="0.25">
      <c r="A51" s="95">
        <v>2</v>
      </c>
      <c r="B51" s="12" t="s">
        <v>43</v>
      </c>
      <c r="C51" s="12"/>
      <c r="D51" s="12"/>
      <c r="E51" s="12"/>
      <c r="F51" s="12"/>
      <c r="G51" s="12"/>
      <c r="H51" s="96"/>
      <c r="I51" s="96"/>
    </row>
    <row r="52" spans="1:9" ht="16.5" thickBot="1" x14ac:dyDescent="0.3">
      <c r="A52" s="90" t="s">
        <v>42</v>
      </c>
      <c r="B52" s="91"/>
      <c r="C52" s="91"/>
      <c r="D52" s="91"/>
      <c r="E52" s="91"/>
      <c r="F52" s="91"/>
      <c r="G52" s="91"/>
      <c r="H52" s="91"/>
      <c r="I52" s="91"/>
    </row>
    <row r="53" spans="1:9" x14ac:dyDescent="0.25">
      <c r="A53" s="88"/>
      <c r="B53" s="88"/>
      <c r="C53" s="29"/>
      <c r="D53" s="29"/>
      <c r="E53" s="29"/>
      <c r="F53" s="29"/>
      <c r="G53" s="29"/>
      <c r="H53" s="29"/>
      <c r="I53" s="29"/>
    </row>
    <row r="54" spans="1:9" x14ac:dyDescent="0.25">
      <c r="A54" s="667" t="s">
        <v>310</v>
      </c>
      <c r="B54" s="667"/>
      <c r="C54" s="667"/>
      <c r="D54" s="667"/>
      <c r="E54" s="667"/>
      <c r="F54" s="667"/>
      <c r="G54" s="667"/>
      <c r="H54" s="667"/>
      <c r="I54" s="667"/>
    </row>
    <row r="55" spans="1:9" x14ac:dyDescent="0.25">
      <c r="A55" s="667" t="s">
        <v>311</v>
      </c>
      <c r="B55" s="667"/>
      <c r="C55" s="667"/>
      <c r="D55" s="667"/>
      <c r="E55" s="667"/>
      <c r="F55" s="667"/>
      <c r="G55" s="667"/>
      <c r="H55" s="667"/>
      <c r="I55" s="667"/>
    </row>
    <row r="56" spans="1:9" x14ac:dyDescent="0.25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25">
      <c r="A58" s="29"/>
      <c r="B58" s="29"/>
      <c r="C58" s="29"/>
      <c r="D58" s="29"/>
      <c r="E58" s="29"/>
      <c r="F58" s="29"/>
      <c r="G58" s="29"/>
      <c r="H58" s="29"/>
      <c r="I58" s="29"/>
    </row>
    <row r="59" spans="1:9" x14ac:dyDescent="0.25">
      <c r="A59" s="29"/>
      <c r="B59" s="29"/>
      <c r="C59" s="29"/>
      <c r="D59" s="29"/>
      <c r="E59" s="29"/>
      <c r="F59" s="29"/>
      <c r="G59" s="29"/>
      <c r="H59" s="29"/>
      <c r="I59" s="29"/>
    </row>
    <row r="60" spans="1:9" x14ac:dyDescent="0.25">
      <c r="A60" s="29"/>
      <c r="B60" s="29"/>
      <c r="C60" s="29"/>
      <c r="D60" s="29"/>
      <c r="E60" s="29"/>
      <c r="F60" s="29"/>
      <c r="G60" s="29"/>
      <c r="H60" s="29"/>
      <c r="I60" s="29"/>
    </row>
    <row r="61" spans="1:9" x14ac:dyDescent="0.25">
      <c r="A61" s="29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29"/>
      <c r="B62" s="29"/>
      <c r="C62" s="29"/>
      <c r="D62" s="29"/>
      <c r="E62" s="29"/>
      <c r="F62" s="29"/>
      <c r="G62" s="29"/>
      <c r="H62" s="29"/>
      <c r="I62" s="29"/>
    </row>
    <row r="63" spans="1:9" x14ac:dyDescent="0.25">
      <c r="A63" s="29"/>
      <c r="B63" s="29"/>
      <c r="C63" s="29"/>
      <c r="D63" s="29"/>
      <c r="E63" s="29"/>
      <c r="F63" s="29"/>
      <c r="G63" s="29"/>
      <c r="H63" s="29"/>
      <c r="I63" s="29"/>
    </row>
    <row r="64" spans="1:9" x14ac:dyDescent="0.25">
      <c r="A64" s="611" t="s">
        <v>671</v>
      </c>
      <c r="B64" s="611"/>
      <c r="C64" s="611"/>
      <c r="D64" s="611"/>
      <c r="E64" s="611"/>
      <c r="F64" s="611"/>
      <c r="G64" s="611"/>
      <c r="H64" s="611"/>
      <c r="I64" s="611"/>
    </row>
    <row r="65" spans="1:9" ht="16.5" thickBot="1" x14ac:dyDescent="0.3">
      <c r="A65" s="16"/>
      <c r="H65" s="4"/>
    </row>
    <row r="66" spans="1:9" ht="15.75" customHeight="1" x14ac:dyDescent="0.25">
      <c r="A66" s="657" t="s">
        <v>16</v>
      </c>
      <c r="B66" s="658" t="s">
        <v>17</v>
      </c>
      <c r="C66" s="658" t="s">
        <v>309</v>
      </c>
      <c r="D66" s="658"/>
      <c r="E66" s="658"/>
      <c r="F66" s="658"/>
      <c r="G66" s="658"/>
      <c r="H66" s="658" t="s">
        <v>18</v>
      </c>
      <c r="I66" s="665"/>
    </row>
    <row r="67" spans="1:9" x14ac:dyDescent="0.25">
      <c r="A67" s="652"/>
      <c r="B67" s="649"/>
      <c r="C67" s="15" t="s">
        <v>19</v>
      </c>
      <c r="D67" s="15" t="s">
        <v>20</v>
      </c>
      <c r="E67" s="15" t="s">
        <v>21</v>
      </c>
      <c r="F67" s="15" t="s">
        <v>22</v>
      </c>
      <c r="G67" s="15" t="s">
        <v>23</v>
      </c>
      <c r="H67" s="649"/>
      <c r="I67" s="650"/>
    </row>
    <row r="68" spans="1:9" ht="16.5" thickBot="1" x14ac:dyDescent="0.3">
      <c r="A68" s="641"/>
      <c r="B68" s="642"/>
      <c r="C68" s="100" t="s">
        <v>122</v>
      </c>
      <c r="D68" s="100" t="s">
        <v>24</v>
      </c>
      <c r="E68" s="100" t="s">
        <v>24</v>
      </c>
      <c r="F68" s="100" t="s">
        <v>24</v>
      </c>
      <c r="G68" s="100" t="s">
        <v>24</v>
      </c>
      <c r="H68" s="642"/>
      <c r="I68" s="643"/>
    </row>
    <row r="69" spans="1:9" x14ac:dyDescent="0.25">
      <c r="A69" s="251">
        <v>1</v>
      </c>
      <c r="B69" s="249" t="s">
        <v>27</v>
      </c>
      <c r="C69" s="87"/>
      <c r="D69" s="87"/>
      <c r="E69" s="87"/>
      <c r="F69" s="87"/>
      <c r="G69" s="93"/>
      <c r="H69" s="804"/>
      <c r="I69" s="805"/>
    </row>
    <row r="70" spans="1:9" x14ac:dyDescent="0.25">
      <c r="A70" s="228" t="s">
        <v>3</v>
      </c>
      <c r="B70" s="5" t="s">
        <v>28</v>
      </c>
      <c r="C70" s="5"/>
      <c r="D70" s="5"/>
      <c r="E70" s="5"/>
      <c r="F70" s="5"/>
      <c r="G70" s="6"/>
      <c r="H70" s="802"/>
      <c r="I70" s="803"/>
    </row>
    <row r="71" spans="1:9" ht="31.5" x14ac:dyDescent="0.25">
      <c r="A71" s="228" t="s">
        <v>29</v>
      </c>
      <c r="B71" s="5" t="s">
        <v>541</v>
      </c>
      <c r="C71" s="5"/>
      <c r="D71" s="5"/>
      <c r="E71" s="5"/>
      <c r="F71" s="5"/>
      <c r="G71" s="6"/>
      <c r="H71" s="802"/>
      <c r="I71" s="803"/>
    </row>
    <row r="72" spans="1:9" ht="31.5" x14ac:dyDescent="0.25">
      <c r="A72" s="228" t="s">
        <v>45</v>
      </c>
      <c r="B72" s="5" t="s">
        <v>542</v>
      </c>
      <c r="C72" s="6"/>
      <c r="D72" s="6"/>
      <c r="E72" s="6"/>
      <c r="F72" s="6"/>
      <c r="G72" s="6"/>
      <c r="H72" s="802"/>
      <c r="I72" s="803"/>
    </row>
    <row r="73" spans="1:9" ht="47.25" x14ac:dyDescent="0.25">
      <c r="A73" s="228" t="s">
        <v>49</v>
      </c>
      <c r="B73" s="5" t="s">
        <v>543</v>
      </c>
      <c r="C73" s="26"/>
      <c r="D73" s="26"/>
      <c r="E73" s="26"/>
      <c r="F73" s="26"/>
      <c r="G73" s="6"/>
      <c r="H73" s="802"/>
      <c r="I73" s="803"/>
    </row>
    <row r="74" spans="1:9" ht="31.5" x14ac:dyDescent="0.25">
      <c r="A74" s="228" t="s">
        <v>50</v>
      </c>
      <c r="B74" s="5" t="s">
        <v>544</v>
      </c>
      <c r="C74" s="26"/>
      <c r="D74" s="26"/>
      <c r="E74" s="26"/>
      <c r="F74" s="26"/>
      <c r="G74" s="6"/>
      <c r="H74" s="802"/>
      <c r="I74" s="803"/>
    </row>
    <row r="75" spans="1:9" ht="31.5" x14ac:dyDescent="0.25">
      <c r="A75" s="228" t="s">
        <v>51</v>
      </c>
      <c r="B75" s="5" t="s">
        <v>545</v>
      </c>
      <c r="C75" s="5"/>
      <c r="D75" s="5"/>
      <c r="E75" s="5"/>
      <c r="F75" s="5"/>
      <c r="G75" s="6"/>
      <c r="H75" s="802"/>
      <c r="I75" s="803"/>
    </row>
    <row r="76" spans="1:9" x14ac:dyDescent="0.25">
      <c r="A76" s="228" t="s">
        <v>4</v>
      </c>
      <c r="B76" s="5" t="s">
        <v>30</v>
      </c>
      <c r="C76" s="5"/>
      <c r="D76" s="5"/>
      <c r="E76" s="5"/>
      <c r="F76" s="5"/>
      <c r="G76" s="6"/>
      <c r="H76" s="802"/>
      <c r="I76" s="803"/>
    </row>
    <row r="77" spans="1:9" x14ac:dyDescent="0.25">
      <c r="A77" s="228" t="s">
        <v>15</v>
      </c>
      <c r="B77" s="5" t="s">
        <v>31</v>
      </c>
      <c r="C77" s="5"/>
      <c r="D77" s="5"/>
      <c r="E77" s="5"/>
      <c r="F77" s="5"/>
      <c r="G77" s="6"/>
      <c r="H77" s="802"/>
      <c r="I77" s="803"/>
    </row>
    <row r="78" spans="1:9" x14ac:dyDescent="0.25">
      <c r="A78" s="228" t="s">
        <v>32</v>
      </c>
      <c r="B78" s="5" t="s">
        <v>33</v>
      </c>
      <c r="C78" s="5"/>
      <c r="D78" s="5"/>
      <c r="E78" s="5"/>
      <c r="F78" s="5"/>
      <c r="G78" s="6"/>
      <c r="H78" s="802"/>
      <c r="I78" s="803"/>
    </row>
    <row r="79" spans="1:9" x14ac:dyDescent="0.25">
      <c r="A79" s="228" t="s">
        <v>34</v>
      </c>
      <c r="B79" s="5" t="s">
        <v>546</v>
      </c>
      <c r="C79" s="5"/>
      <c r="D79" s="5"/>
      <c r="E79" s="5"/>
      <c r="F79" s="5"/>
      <c r="G79" s="6"/>
      <c r="H79" s="802"/>
      <c r="I79" s="803"/>
    </row>
    <row r="80" spans="1:9" x14ac:dyDescent="0.25">
      <c r="A80" s="228" t="s">
        <v>5</v>
      </c>
      <c r="B80" s="5" t="s">
        <v>547</v>
      </c>
      <c r="C80" s="5"/>
      <c r="D80" s="5"/>
      <c r="E80" s="5"/>
      <c r="F80" s="5"/>
      <c r="G80" s="6"/>
      <c r="H80" s="802"/>
      <c r="I80" s="803"/>
    </row>
    <row r="81" spans="1:12" x14ac:dyDescent="0.25">
      <c r="A81" s="228" t="s">
        <v>6</v>
      </c>
      <c r="B81" s="5" t="s">
        <v>123</v>
      </c>
      <c r="C81" s="5"/>
      <c r="D81" s="5"/>
      <c r="E81" s="5"/>
      <c r="F81" s="5"/>
      <c r="G81" s="6"/>
      <c r="H81" s="802"/>
      <c r="I81" s="803"/>
    </row>
    <row r="82" spans="1:12" x14ac:dyDescent="0.25">
      <c r="A82" s="228" t="s">
        <v>7</v>
      </c>
      <c r="B82" s="5" t="s">
        <v>119</v>
      </c>
      <c r="C82" s="5"/>
      <c r="D82" s="5"/>
      <c r="E82" s="5"/>
      <c r="F82" s="5"/>
      <c r="G82" s="6"/>
      <c r="H82" s="802"/>
      <c r="I82" s="803"/>
    </row>
    <row r="83" spans="1:12" x14ac:dyDescent="0.25">
      <c r="A83" s="228" t="s">
        <v>8</v>
      </c>
      <c r="B83" s="5" t="s">
        <v>120</v>
      </c>
      <c r="C83" s="5"/>
      <c r="D83" s="5"/>
      <c r="E83" s="5"/>
      <c r="F83" s="5"/>
      <c r="G83" s="6"/>
      <c r="H83" s="802"/>
      <c r="I83" s="803"/>
    </row>
    <row r="84" spans="1:12" x14ac:dyDescent="0.25">
      <c r="A84" s="228" t="s">
        <v>9</v>
      </c>
      <c r="B84" s="5" t="s">
        <v>35</v>
      </c>
      <c r="C84" s="5"/>
      <c r="D84" s="5"/>
      <c r="E84" s="5"/>
      <c r="F84" s="5"/>
      <c r="G84" s="6"/>
      <c r="H84" s="802"/>
      <c r="I84" s="803"/>
    </row>
    <row r="85" spans="1:12" x14ac:dyDescent="0.25">
      <c r="A85" s="228" t="s">
        <v>55</v>
      </c>
      <c r="B85" s="5" t="s">
        <v>48</v>
      </c>
      <c r="C85" s="5"/>
      <c r="D85" s="5"/>
      <c r="E85" s="5"/>
      <c r="F85" s="5"/>
      <c r="G85" s="6"/>
      <c r="H85" s="802"/>
      <c r="I85" s="803"/>
    </row>
    <row r="86" spans="1:12" ht="16.5" thickBot="1" x14ac:dyDescent="0.3">
      <c r="A86" s="235" t="s">
        <v>110</v>
      </c>
      <c r="B86" s="236" t="s">
        <v>36</v>
      </c>
      <c r="C86" s="236"/>
      <c r="D86" s="236"/>
      <c r="E86" s="236"/>
      <c r="F86" s="236"/>
      <c r="G86" s="91"/>
      <c r="H86" s="812"/>
      <c r="I86" s="813"/>
    </row>
    <row r="87" spans="1:12" x14ac:dyDescent="0.25">
      <c r="A87" s="37"/>
      <c r="B87" s="102"/>
      <c r="C87" s="29"/>
      <c r="D87" s="29"/>
      <c r="E87" s="29"/>
      <c r="F87" s="29"/>
      <c r="G87" s="29"/>
      <c r="H87" s="37"/>
    </row>
    <row r="88" spans="1:12" x14ac:dyDescent="0.25">
      <c r="A88" s="14" t="s">
        <v>121</v>
      </c>
      <c r="C88" s="29"/>
      <c r="D88" s="29"/>
      <c r="E88" s="29"/>
      <c r="F88" s="29"/>
      <c r="G88" s="29"/>
    </row>
    <row r="90" spans="1:12" x14ac:dyDescent="0.25">
      <c r="A90" s="611" t="s">
        <v>699</v>
      </c>
      <c r="B90" s="611"/>
      <c r="C90" s="611"/>
      <c r="D90" s="611"/>
      <c r="E90" s="611"/>
      <c r="F90" s="611"/>
      <c r="G90" s="611"/>
      <c r="H90" s="611"/>
      <c r="I90" s="611"/>
      <c r="J90" s="611"/>
      <c r="K90" s="611"/>
      <c r="L90" s="611"/>
    </row>
    <row r="91" spans="1:12" ht="16.5" thickBot="1" x14ac:dyDescent="0.3"/>
    <row r="92" spans="1:12" x14ac:dyDescent="0.25">
      <c r="A92" s="745" t="s">
        <v>0</v>
      </c>
      <c r="B92" s="806" t="s">
        <v>56</v>
      </c>
      <c r="C92" s="651" t="s">
        <v>46</v>
      </c>
      <c r="D92" s="646"/>
      <c r="E92" s="646"/>
      <c r="F92" s="646"/>
      <c r="G92" s="646"/>
      <c r="H92" s="645" t="s">
        <v>126</v>
      </c>
      <c r="I92" s="646"/>
      <c r="J92" s="646"/>
      <c r="K92" s="646"/>
      <c r="L92" s="647"/>
    </row>
    <row r="93" spans="1:12" x14ac:dyDescent="0.25">
      <c r="A93" s="746"/>
      <c r="B93" s="807"/>
      <c r="C93" s="809" t="s">
        <v>122</v>
      </c>
      <c r="D93" s="810"/>
      <c r="E93" s="810"/>
      <c r="F93" s="810"/>
      <c r="G93" s="810"/>
      <c r="H93" s="752" t="s">
        <v>122</v>
      </c>
      <c r="I93" s="810"/>
      <c r="J93" s="810"/>
      <c r="K93" s="810"/>
      <c r="L93" s="811"/>
    </row>
    <row r="94" spans="1:12" x14ac:dyDescent="0.25">
      <c r="A94" s="746"/>
      <c r="B94" s="807"/>
      <c r="C94" s="652" t="s">
        <v>57</v>
      </c>
      <c r="D94" s="649"/>
      <c r="E94" s="649"/>
      <c r="F94" s="649"/>
      <c r="G94" s="649"/>
      <c r="H94" s="648" t="s">
        <v>57</v>
      </c>
      <c r="I94" s="649"/>
      <c r="J94" s="649"/>
      <c r="K94" s="649"/>
      <c r="L94" s="650"/>
    </row>
    <row r="95" spans="1:12" ht="48" thickBot="1" x14ac:dyDescent="0.3">
      <c r="A95" s="747"/>
      <c r="B95" s="808"/>
      <c r="C95" s="126" t="s">
        <v>673</v>
      </c>
      <c r="D95" s="100" t="s">
        <v>674</v>
      </c>
      <c r="E95" s="100" t="s">
        <v>675</v>
      </c>
      <c r="F95" s="100" t="s">
        <v>676</v>
      </c>
      <c r="G95" s="100" t="s">
        <v>672</v>
      </c>
      <c r="H95" s="126" t="s">
        <v>673</v>
      </c>
      <c r="I95" s="100" t="s">
        <v>674</v>
      </c>
      <c r="J95" s="100" t="s">
        <v>675</v>
      </c>
      <c r="K95" s="100" t="s">
        <v>676</v>
      </c>
      <c r="L95" s="101" t="s">
        <v>672</v>
      </c>
    </row>
    <row r="96" spans="1:12" x14ac:dyDescent="0.25">
      <c r="A96" s="112">
        <v>1</v>
      </c>
      <c r="B96" s="112">
        <v>2</v>
      </c>
      <c r="C96" s="107">
        <v>3</v>
      </c>
      <c r="D96" s="108">
        <v>4</v>
      </c>
      <c r="E96" s="108">
        <v>5</v>
      </c>
      <c r="F96" s="108">
        <v>6</v>
      </c>
      <c r="G96" s="108">
        <v>7</v>
      </c>
      <c r="H96" s="107">
        <v>8</v>
      </c>
      <c r="I96" s="108">
        <v>9</v>
      </c>
      <c r="J96" s="108">
        <v>10</v>
      </c>
      <c r="K96" s="108">
        <v>11</v>
      </c>
      <c r="L96" s="322">
        <v>12</v>
      </c>
    </row>
    <row r="97" spans="1:12" ht="16.5" thickBot="1" x14ac:dyDescent="0.3">
      <c r="A97" s="43"/>
      <c r="B97" s="44"/>
      <c r="C97" s="45"/>
      <c r="D97" s="36"/>
      <c r="E97" s="36"/>
      <c r="F97" s="36"/>
      <c r="G97" s="36"/>
      <c r="H97" s="45"/>
      <c r="I97" s="36"/>
      <c r="J97" s="36"/>
      <c r="K97" s="36"/>
      <c r="L97" s="339"/>
    </row>
    <row r="98" spans="1:12" x14ac:dyDescent="0.25">
      <c r="A98" s="30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</row>
    <row r="99" spans="1:12" x14ac:dyDescent="0.25">
      <c r="A99" s="1" t="s">
        <v>121</v>
      </c>
    </row>
  </sheetData>
  <mergeCells count="42">
    <mergeCell ref="C66:G66"/>
    <mergeCell ref="H66:I68"/>
    <mergeCell ref="H71:I71"/>
    <mergeCell ref="H76:I76"/>
    <mergeCell ref="H86:I86"/>
    <mergeCell ref="H85:I85"/>
    <mergeCell ref="H84:I84"/>
    <mergeCell ref="H83:I83"/>
    <mergeCell ref="H79:I79"/>
    <mergeCell ref="H82:I82"/>
    <mergeCell ref="C94:G94"/>
    <mergeCell ref="H94:L94"/>
    <mergeCell ref="A90:L90"/>
    <mergeCell ref="A92:A95"/>
    <mergeCell ref="B92:B95"/>
    <mergeCell ref="C93:G93"/>
    <mergeCell ref="H93:L93"/>
    <mergeCell ref="C92:G92"/>
    <mergeCell ref="H92:L92"/>
    <mergeCell ref="A5:I5"/>
    <mergeCell ref="A16:A18"/>
    <mergeCell ref="B16:B18"/>
    <mergeCell ref="C16:C18"/>
    <mergeCell ref="D16:H16"/>
    <mergeCell ref="A14:I14"/>
    <mergeCell ref="I16:I18"/>
    <mergeCell ref="A48:B48"/>
    <mergeCell ref="H81:I81"/>
    <mergeCell ref="H80:I80"/>
    <mergeCell ref="A64:I64"/>
    <mergeCell ref="A55:I55"/>
    <mergeCell ref="H73:I73"/>
    <mergeCell ref="H70:I70"/>
    <mergeCell ref="H75:I75"/>
    <mergeCell ref="A54:I54"/>
    <mergeCell ref="H69:I69"/>
    <mergeCell ref="H78:I78"/>
    <mergeCell ref="H74:I74"/>
    <mergeCell ref="H72:I72"/>
    <mergeCell ref="H77:I77"/>
    <mergeCell ref="A66:A68"/>
    <mergeCell ref="B66:B68"/>
  </mergeCells>
  <phoneticPr fontId="0" type="noConversion"/>
  <pageMargins left="0.7" right="0.7" top="0.75" bottom="0.75" header="0.3" footer="0.3"/>
  <pageSetup paperSize="9"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N24"/>
  <sheetViews>
    <sheetView view="pageBreakPreview" zoomScale="75" zoomScaleNormal="80" zoomScaleSheetLayoutView="75" workbookViewId="0"/>
  </sheetViews>
  <sheetFormatPr defaultColWidth="9" defaultRowHeight="15.75" x14ac:dyDescent="0.25"/>
  <cols>
    <col min="1" max="1" width="7.25" style="1" customWidth="1"/>
    <col min="2" max="2" width="25.25" style="1" customWidth="1"/>
    <col min="3" max="14" width="4.375" style="1" customWidth="1"/>
    <col min="15" max="16384" width="9" style="1"/>
  </cols>
  <sheetData>
    <row r="1" spans="1:14" x14ac:dyDescent="0.25">
      <c r="A1" s="16"/>
      <c r="K1" s="4"/>
    </row>
    <row r="2" spans="1:14" x14ac:dyDescent="0.25">
      <c r="A2" s="16"/>
      <c r="E2" s="655" t="s">
        <v>524</v>
      </c>
      <c r="F2" s="655"/>
      <c r="G2" s="655"/>
      <c r="H2" s="655"/>
      <c r="I2" s="655"/>
      <c r="J2" s="655"/>
      <c r="K2" s="655"/>
      <c r="L2" s="655"/>
      <c r="M2" s="655"/>
      <c r="N2" s="655"/>
    </row>
    <row r="3" spans="1:14" x14ac:dyDescent="0.25">
      <c r="A3" s="16"/>
      <c r="E3" s="655" t="s">
        <v>297</v>
      </c>
      <c r="F3" s="655"/>
      <c r="G3" s="655"/>
      <c r="H3" s="655"/>
      <c r="I3" s="655"/>
      <c r="J3" s="655"/>
      <c r="K3" s="655"/>
      <c r="L3" s="655"/>
      <c r="M3" s="655"/>
      <c r="N3" s="655"/>
    </row>
    <row r="4" spans="1:14" x14ac:dyDescent="0.25">
      <c r="A4" s="16"/>
      <c r="E4" s="655" t="s">
        <v>321</v>
      </c>
      <c r="F4" s="655"/>
      <c r="G4" s="655"/>
      <c r="H4" s="655"/>
      <c r="I4" s="655"/>
      <c r="J4" s="655"/>
      <c r="K4" s="655"/>
      <c r="L4" s="655"/>
      <c r="M4" s="655"/>
      <c r="N4" s="655"/>
    </row>
    <row r="5" spans="1:14" x14ac:dyDescent="0.25">
      <c r="A5" s="16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25">
      <c r="A6" s="16"/>
      <c r="E6" s="655" t="s">
        <v>298</v>
      </c>
      <c r="F6" s="655"/>
      <c r="G6" s="655"/>
      <c r="H6" s="655"/>
      <c r="I6" s="655"/>
      <c r="J6" s="655"/>
      <c r="K6" s="655"/>
      <c r="L6" s="655"/>
      <c r="M6" s="655"/>
      <c r="N6" s="655"/>
    </row>
    <row r="7" spans="1:14" x14ac:dyDescent="0.25">
      <c r="A7" s="16"/>
      <c r="E7" s="655" t="s">
        <v>299</v>
      </c>
      <c r="F7" s="655"/>
      <c r="G7" s="655"/>
      <c r="H7" s="655"/>
      <c r="I7" s="655"/>
      <c r="J7" s="655"/>
      <c r="K7" s="655"/>
      <c r="L7" s="655"/>
      <c r="M7" s="655"/>
      <c r="N7" s="655"/>
    </row>
    <row r="8" spans="1:14" x14ac:dyDescent="0.25">
      <c r="A8" s="16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x14ac:dyDescent="0.25">
      <c r="A9" s="16"/>
      <c r="E9" s="656" t="s">
        <v>300</v>
      </c>
      <c r="F9" s="656"/>
      <c r="G9" s="656"/>
      <c r="H9" s="656"/>
      <c r="I9" s="656"/>
      <c r="J9" s="656"/>
      <c r="K9" s="656"/>
      <c r="L9" s="656"/>
      <c r="M9" s="656"/>
      <c r="N9" s="656"/>
    </row>
    <row r="10" spans="1:14" x14ac:dyDescent="0.25">
      <c r="A10" s="16"/>
      <c r="E10" s="655" t="s">
        <v>301</v>
      </c>
      <c r="F10" s="655"/>
      <c r="G10" s="655"/>
      <c r="H10" s="655"/>
      <c r="I10" s="655"/>
      <c r="J10" s="655"/>
      <c r="K10" s="655"/>
      <c r="L10" s="655"/>
      <c r="M10" s="655"/>
      <c r="N10" s="655"/>
    </row>
    <row r="11" spans="1:14" x14ac:dyDescent="0.25">
      <c r="A11" s="16"/>
      <c r="E11" s="4"/>
      <c r="F11" s="4"/>
      <c r="G11" s="4"/>
      <c r="H11" s="4"/>
      <c r="I11" s="4"/>
      <c r="J11" s="4"/>
      <c r="K11" s="4"/>
      <c r="L11" s="4"/>
      <c r="M11" s="4"/>
      <c r="N11" s="4" t="s">
        <v>302</v>
      </c>
    </row>
    <row r="12" spans="1:14" x14ac:dyDescent="0.25">
      <c r="A12" s="16"/>
      <c r="K12" s="4"/>
      <c r="N12" s="4"/>
    </row>
    <row r="13" spans="1:14" x14ac:dyDescent="0.25">
      <c r="A13" s="611" t="s">
        <v>127</v>
      </c>
      <c r="B13" s="611"/>
      <c r="C13" s="611"/>
      <c r="D13" s="611"/>
      <c r="E13" s="611"/>
      <c r="F13" s="611"/>
      <c r="G13" s="611"/>
      <c r="H13" s="611"/>
      <c r="I13" s="611"/>
      <c r="J13" s="611"/>
      <c r="K13" s="611"/>
      <c r="L13" s="611"/>
      <c r="M13" s="611"/>
      <c r="N13" s="611"/>
    </row>
    <row r="15" spans="1:14" x14ac:dyDescent="0.25">
      <c r="A15" s="17" t="s">
        <v>124</v>
      </c>
    </row>
    <row r="16" spans="1:14" ht="10.5" customHeight="1" thickBot="1" x14ac:dyDescent="0.3">
      <c r="A16" s="17"/>
    </row>
    <row r="17" spans="1:14" ht="15.75" customHeight="1" x14ac:dyDescent="0.25">
      <c r="A17" s="613" t="s">
        <v>0</v>
      </c>
      <c r="B17" s="653" t="s">
        <v>56</v>
      </c>
      <c r="C17" s="651" t="s">
        <v>46</v>
      </c>
      <c r="D17" s="646"/>
      <c r="E17" s="646"/>
      <c r="F17" s="646"/>
      <c r="G17" s="646"/>
      <c r="H17" s="647"/>
      <c r="I17" s="645" t="s">
        <v>125</v>
      </c>
      <c r="J17" s="646"/>
      <c r="K17" s="646"/>
      <c r="L17" s="646"/>
      <c r="M17" s="646"/>
      <c r="N17" s="647"/>
    </row>
    <row r="18" spans="1:14" ht="16.5" customHeight="1" x14ac:dyDescent="0.25">
      <c r="A18" s="614"/>
      <c r="B18" s="626"/>
      <c r="C18" s="652" t="s">
        <v>57</v>
      </c>
      <c r="D18" s="649"/>
      <c r="E18" s="649"/>
      <c r="F18" s="649"/>
      <c r="G18" s="649"/>
      <c r="H18" s="650"/>
      <c r="I18" s="648" t="s">
        <v>57</v>
      </c>
      <c r="J18" s="649"/>
      <c r="K18" s="649"/>
      <c r="L18" s="649"/>
      <c r="M18" s="649"/>
      <c r="N18" s="650"/>
    </row>
    <row r="19" spans="1:14" ht="16.5" thickBot="1" x14ac:dyDescent="0.3">
      <c r="A19" s="615"/>
      <c r="B19" s="654"/>
      <c r="C19" s="641" t="s">
        <v>579</v>
      </c>
      <c r="D19" s="642"/>
      <c r="E19" s="642" t="s">
        <v>580</v>
      </c>
      <c r="F19" s="642"/>
      <c r="G19" s="642" t="s">
        <v>581</v>
      </c>
      <c r="H19" s="643"/>
      <c r="I19" s="641" t="s">
        <v>579</v>
      </c>
      <c r="J19" s="642"/>
      <c r="K19" s="642" t="s">
        <v>580</v>
      </c>
      <c r="L19" s="642"/>
      <c r="M19" s="642" t="s">
        <v>581</v>
      </c>
      <c r="N19" s="643"/>
    </row>
    <row r="20" spans="1:14" x14ac:dyDescent="0.25">
      <c r="A20" s="107">
        <v>1</v>
      </c>
      <c r="B20" s="109">
        <v>2</v>
      </c>
      <c r="C20" s="644">
        <v>3</v>
      </c>
      <c r="D20" s="634"/>
      <c r="E20" s="634">
        <v>4</v>
      </c>
      <c r="F20" s="634"/>
      <c r="G20" s="634">
        <v>5</v>
      </c>
      <c r="H20" s="635"/>
      <c r="I20" s="636">
        <v>6</v>
      </c>
      <c r="J20" s="634"/>
      <c r="K20" s="634">
        <v>7</v>
      </c>
      <c r="L20" s="634"/>
      <c r="M20" s="634">
        <v>8</v>
      </c>
      <c r="N20" s="635"/>
    </row>
    <row r="21" spans="1:14" ht="16.5" thickBot="1" x14ac:dyDescent="0.3">
      <c r="A21" s="106"/>
      <c r="B21" s="110"/>
      <c r="C21" s="640"/>
      <c r="D21" s="637"/>
      <c r="E21" s="637"/>
      <c r="F21" s="637"/>
      <c r="G21" s="637"/>
      <c r="H21" s="638"/>
      <c r="I21" s="639"/>
      <c r="J21" s="637"/>
      <c r="K21" s="637"/>
      <c r="L21" s="637"/>
      <c r="M21" s="637"/>
      <c r="N21" s="638"/>
    </row>
    <row r="24" spans="1:14" x14ac:dyDescent="0.25">
      <c r="A24" s="17"/>
    </row>
  </sheetData>
  <mergeCells count="32">
    <mergeCell ref="A13:N13"/>
    <mergeCell ref="E2:N2"/>
    <mergeCell ref="E3:N3"/>
    <mergeCell ref="E4:N4"/>
    <mergeCell ref="E10:N10"/>
    <mergeCell ref="E9:N9"/>
    <mergeCell ref="E7:N7"/>
    <mergeCell ref="E6:N6"/>
    <mergeCell ref="A17:A19"/>
    <mergeCell ref="I17:N17"/>
    <mergeCell ref="I18:N18"/>
    <mergeCell ref="C17:H17"/>
    <mergeCell ref="C18:H18"/>
    <mergeCell ref="B17:B19"/>
    <mergeCell ref="K19:L19"/>
    <mergeCell ref="M19:N19"/>
    <mergeCell ref="I19:J19"/>
    <mergeCell ref="C21:D21"/>
    <mergeCell ref="C19:D19"/>
    <mergeCell ref="E19:F19"/>
    <mergeCell ref="G19:H19"/>
    <mergeCell ref="C20:D20"/>
    <mergeCell ref="E21:F21"/>
    <mergeCell ref="M20:N20"/>
    <mergeCell ref="I20:J20"/>
    <mergeCell ref="E20:F20"/>
    <mergeCell ref="K21:L21"/>
    <mergeCell ref="G21:H21"/>
    <mergeCell ref="I21:J21"/>
    <mergeCell ref="K20:L20"/>
    <mergeCell ref="M21:N21"/>
    <mergeCell ref="G20:H20"/>
  </mergeCells>
  <phoneticPr fontId="4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zoomScale="60" zoomScaleNormal="60" workbookViewId="0"/>
  </sheetViews>
  <sheetFormatPr defaultColWidth="9" defaultRowHeight="15.75" x14ac:dyDescent="0.25"/>
  <cols>
    <col min="1" max="1" width="9" style="1"/>
    <col min="2" max="2" width="37.25" style="1" bestFit="1" customWidth="1"/>
    <col min="3" max="3" width="13.375" style="1" customWidth="1"/>
    <col min="4" max="4" width="9.25" style="1" bestFit="1" customWidth="1"/>
    <col min="5" max="5" width="12" style="319" customWidth="1"/>
    <col min="6" max="6" width="6.125" style="1" bestFit="1" customWidth="1"/>
    <col min="7" max="7" width="12" style="319" customWidth="1"/>
    <col min="8" max="8" width="6.125" style="1" bestFit="1" customWidth="1"/>
    <col min="9" max="9" width="12" style="319" customWidth="1"/>
    <col min="10" max="10" width="6.125" style="1" bestFit="1" customWidth="1"/>
    <col min="11" max="11" width="12" style="319" customWidth="1"/>
    <col min="12" max="12" width="6.125" style="1" bestFit="1" customWidth="1"/>
    <col min="13" max="13" width="12" style="319" customWidth="1"/>
    <col min="14" max="14" width="14" style="1" customWidth="1"/>
    <col min="15" max="15" width="12.25" style="1" customWidth="1"/>
    <col min="16" max="16" width="6.25" style="1" customWidth="1"/>
    <col min="17" max="18" width="14.375" style="1" customWidth="1"/>
    <col min="19" max="20" width="9.375" style="1" customWidth="1"/>
    <col min="21" max="21" width="18.875" style="1" customWidth="1"/>
    <col min="22" max="16384" width="9" style="1"/>
  </cols>
  <sheetData>
    <row r="1" spans="1:21" x14ac:dyDescent="0.25">
      <c r="U1" s="4"/>
    </row>
    <row r="2" spans="1:21" x14ac:dyDescent="0.25">
      <c r="U2" s="4" t="s">
        <v>527</v>
      </c>
    </row>
    <row r="3" spans="1:21" x14ac:dyDescent="0.25">
      <c r="U3" s="4" t="s">
        <v>297</v>
      </c>
    </row>
    <row r="4" spans="1:21" x14ac:dyDescent="0.25">
      <c r="U4" s="4" t="s">
        <v>321</v>
      </c>
    </row>
    <row r="5" spans="1:21" x14ac:dyDescent="0.25">
      <c r="U5" s="4"/>
    </row>
    <row r="6" spans="1:21" x14ac:dyDescent="0.25">
      <c r="A6" s="16"/>
    </row>
    <row r="7" spans="1:21" x14ac:dyDescent="0.25">
      <c r="A7" s="611" t="s">
        <v>558</v>
      </c>
      <c r="B7" s="611"/>
      <c r="C7" s="611"/>
      <c r="D7" s="611"/>
      <c r="E7" s="611"/>
      <c r="F7" s="611"/>
      <c r="G7" s="611"/>
      <c r="H7" s="611"/>
      <c r="I7" s="611"/>
      <c r="J7" s="611"/>
      <c r="K7" s="611"/>
      <c r="L7" s="611"/>
      <c r="M7" s="611"/>
      <c r="N7" s="611"/>
      <c r="O7" s="611"/>
      <c r="P7" s="611"/>
      <c r="Q7" s="611"/>
      <c r="R7" s="611"/>
      <c r="S7" s="611"/>
      <c r="T7" s="611"/>
      <c r="U7" s="611"/>
    </row>
    <row r="8" spans="1:21" x14ac:dyDescent="0.25">
      <c r="A8" s="314"/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</row>
    <row r="9" spans="1:21" x14ac:dyDescent="0.25">
      <c r="U9" s="4" t="s">
        <v>298</v>
      </c>
    </row>
    <row r="10" spans="1:21" x14ac:dyDescent="0.25">
      <c r="U10" s="4" t="s">
        <v>299</v>
      </c>
    </row>
    <row r="11" spans="1:21" x14ac:dyDescent="0.25">
      <c r="U11" s="4"/>
    </row>
    <row r="12" spans="1:21" x14ac:dyDescent="0.25">
      <c r="U12" s="219" t="s">
        <v>300</v>
      </c>
    </row>
    <row r="13" spans="1:21" x14ac:dyDescent="0.25">
      <c r="A13" s="16"/>
      <c r="U13" s="4" t="s">
        <v>301</v>
      </c>
    </row>
    <row r="14" spans="1:21" x14ac:dyDescent="0.25">
      <c r="A14" s="16"/>
      <c r="U14" s="4" t="s">
        <v>302</v>
      </c>
    </row>
    <row r="15" spans="1:21" ht="16.5" thickBot="1" x14ac:dyDescent="0.3"/>
    <row r="16" spans="1:21" ht="126" customHeight="1" x14ac:dyDescent="0.25">
      <c r="A16" s="657" t="s">
        <v>16</v>
      </c>
      <c r="B16" s="658" t="s">
        <v>39</v>
      </c>
      <c r="C16" s="658" t="s">
        <v>552</v>
      </c>
      <c r="D16" s="658" t="s">
        <v>309</v>
      </c>
      <c r="E16" s="658"/>
      <c r="F16" s="658"/>
      <c r="G16" s="658"/>
      <c r="H16" s="658"/>
      <c r="I16" s="658"/>
      <c r="J16" s="658"/>
      <c r="K16" s="658"/>
      <c r="L16" s="658"/>
      <c r="M16" s="658"/>
      <c r="N16" s="659" t="s">
        <v>554</v>
      </c>
      <c r="O16" s="662" t="s">
        <v>555</v>
      </c>
      <c r="P16" s="663"/>
      <c r="Q16" s="663"/>
      <c r="R16" s="664"/>
      <c r="S16" s="662" t="s">
        <v>492</v>
      </c>
      <c r="T16" s="664"/>
      <c r="U16" s="665" t="s">
        <v>493</v>
      </c>
    </row>
    <row r="17" spans="1:21" ht="31.5" customHeight="1" x14ac:dyDescent="0.25">
      <c r="A17" s="652"/>
      <c r="B17" s="649"/>
      <c r="C17" s="649"/>
      <c r="D17" s="649" t="s">
        <v>19</v>
      </c>
      <c r="E17" s="649"/>
      <c r="F17" s="649" t="s">
        <v>20</v>
      </c>
      <c r="G17" s="649"/>
      <c r="H17" s="649" t="s">
        <v>21</v>
      </c>
      <c r="I17" s="649"/>
      <c r="J17" s="649" t="s">
        <v>22</v>
      </c>
      <c r="K17" s="649"/>
      <c r="L17" s="649" t="s">
        <v>23</v>
      </c>
      <c r="M17" s="649"/>
      <c r="N17" s="660"/>
      <c r="O17" s="649" t="s">
        <v>62</v>
      </c>
      <c r="P17" s="649" t="s">
        <v>133</v>
      </c>
      <c r="Q17" s="649" t="s">
        <v>131</v>
      </c>
      <c r="R17" s="649"/>
      <c r="S17" s="666" t="s">
        <v>57</v>
      </c>
      <c r="T17" s="648"/>
      <c r="U17" s="650"/>
    </row>
    <row r="18" spans="1:21" ht="81.75" customHeight="1" thickBot="1" x14ac:dyDescent="0.3">
      <c r="A18" s="641"/>
      <c r="B18" s="642"/>
      <c r="C18" s="642"/>
      <c r="D18" s="100" t="s">
        <v>537</v>
      </c>
      <c r="E18" s="100" t="s">
        <v>553</v>
      </c>
      <c r="F18" s="100" t="s">
        <v>24</v>
      </c>
      <c r="G18" s="100" t="s">
        <v>494</v>
      </c>
      <c r="H18" s="100" t="s">
        <v>24</v>
      </c>
      <c r="I18" s="100" t="s">
        <v>494</v>
      </c>
      <c r="J18" s="100" t="s">
        <v>24</v>
      </c>
      <c r="K18" s="100" t="s">
        <v>494</v>
      </c>
      <c r="L18" s="100" t="s">
        <v>24</v>
      </c>
      <c r="M18" s="100" t="s">
        <v>494</v>
      </c>
      <c r="N18" s="661"/>
      <c r="O18" s="642"/>
      <c r="P18" s="642"/>
      <c r="Q18" s="100" t="s">
        <v>130</v>
      </c>
      <c r="R18" s="100" t="s">
        <v>132</v>
      </c>
      <c r="S18" s="315" t="s">
        <v>556</v>
      </c>
      <c r="T18" s="315" t="s">
        <v>495</v>
      </c>
      <c r="U18" s="643"/>
    </row>
    <row r="19" spans="1:21" x14ac:dyDescent="0.25">
      <c r="A19" s="86"/>
      <c r="B19" s="87" t="s">
        <v>40</v>
      </c>
      <c r="C19" s="87"/>
      <c r="D19" s="87"/>
      <c r="E19" s="93"/>
      <c r="F19" s="87"/>
      <c r="G19" s="87"/>
      <c r="H19" s="93"/>
      <c r="I19" s="93"/>
      <c r="J19" s="87"/>
      <c r="K19" s="87"/>
      <c r="L19" s="93"/>
      <c r="M19" s="93"/>
      <c r="N19" s="93"/>
      <c r="O19" s="93"/>
      <c r="P19" s="93"/>
      <c r="Q19" s="93"/>
      <c r="R19" s="93"/>
      <c r="S19" s="316"/>
      <c r="T19" s="316"/>
      <c r="U19" s="94"/>
    </row>
    <row r="20" spans="1:21" ht="31.5" x14ac:dyDescent="0.25">
      <c r="A20" s="28" t="s">
        <v>2</v>
      </c>
      <c r="B20" s="26" t="s">
        <v>138</v>
      </c>
      <c r="C20" s="26"/>
      <c r="D20" s="26"/>
      <c r="E20" s="26"/>
      <c r="F20" s="26"/>
      <c r="G20" s="26"/>
      <c r="H20" s="26"/>
      <c r="I20" s="26"/>
      <c r="J20" s="26"/>
      <c r="K20" s="26"/>
      <c r="L20" s="6"/>
      <c r="M20" s="6"/>
      <c r="N20" s="6"/>
      <c r="O20" s="6"/>
      <c r="P20" s="6"/>
      <c r="Q20" s="6"/>
      <c r="R20" s="6"/>
      <c r="S20" s="42"/>
      <c r="T20" s="42"/>
      <c r="U20" s="7"/>
    </row>
    <row r="21" spans="1:21" ht="31.5" x14ac:dyDescent="0.25">
      <c r="A21" s="116" t="s">
        <v>3</v>
      </c>
      <c r="B21" s="26" t="s">
        <v>135</v>
      </c>
      <c r="C21" s="26"/>
      <c r="D21" s="26"/>
      <c r="E21" s="26"/>
      <c r="F21" s="26"/>
      <c r="G21" s="26"/>
      <c r="H21" s="26"/>
      <c r="I21" s="26"/>
      <c r="J21" s="26"/>
      <c r="K21" s="26"/>
      <c r="L21" s="6"/>
      <c r="M21" s="6"/>
      <c r="N21" s="6"/>
      <c r="O21" s="6"/>
      <c r="P21" s="6"/>
      <c r="Q21" s="6"/>
      <c r="R21" s="6"/>
      <c r="S21" s="42"/>
      <c r="T21" s="42"/>
      <c r="U21" s="7"/>
    </row>
    <row r="22" spans="1:21" x14ac:dyDescent="0.25">
      <c r="A22" s="18">
        <v>1</v>
      </c>
      <c r="B22" s="5" t="s">
        <v>41</v>
      </c>
      <c r="C22" s="5"/>
      <c r="D22" s="5"/>
      <c r="E22" s="6"/>
      <c r="F22" s="5"/>
      <c r="G22" s="6"/>
      <c r="H22" s="5"/>
      <c r="I22" s="6"/>
      <c r="J22" s="5"/>
      <c r="K22" s="6"/>
      <c r="L22" s="6"/>
      <c r="M22" s="6"/>
      <c r="N22" s="6"/>
      <c r="O22" s="6"/>
      <c r="P22" s="6"/>
      <c r="Q22" s="6"/>
      <c r="R22" s="6"/>
      <c r="S22" s="42"/>
      <c r="T22" s="42"/>
      <c r="U22" s="7"/>
    </row>
    <row r="23" spans="1:21" x14ac:dyDescent="0.25">
      <c r="A23" s="18">
        <v>2</v>
      </c>
      <c r="B23" s="5" t="s">
        <v>43</v>
      </c>
      <c r="C23" s="5"/>
      <c r="D23" s="5"/>
      <c r="E23" s="6"/>
      <c r="F23" s="5"/>
      <c r="G23" s="6"/>
      <c r="H23" s="5"/>
      <c r="I23" s="6"/>
      <c r="J23" s="5"/>
      <c r="K23" s="6"/>
      <c r="L23" s="6"/>
      <c r="M23" s="6"/>
      <c r="N23" s="6"/>
      <c r="O23" s="6"/>
      <c r="P23" s="6"/>
      <c r="Q23" s="6"/>
      <c r="R23" s="6"/>
      <c r="S23" s="42"/>
      <c r="T23" s="42"/>
      <c r="U23" s="7"/>
    </row>
    <row r="24" spans="1:21" x14ac:dyDescent="0.25">
      <c r="A24" s="95" t="s">
        <v>42</v>
      </c>
      <c r="B24" s="12"/>
      <c r="C24" s="12"/>
      <c r="D24" s="12"/>
      <c r="E24" s="96"/>
      <c r="F24" s="12"/>
      <c r="G24" s="96"/>
      <c r="H24" s="12"/>
      <c r="I24" s="96"/>
      <c r="J24" s="12"/>
      <c r="K24" s="96"/>
      <c r="L24" s="96"/>
      <c r="M24" s="96"/>
      <c r="N24" s="96"/>
      <c r="O24" s="96"/>
      <c r="P24" s="96"/>
      <c r="Q24" s="96"/>
      <c r="R24" s="96"/>
      <c r="S24" s="317"/>
      <c r="T24" s="317"/>
      <c r="U24" s="97"/>
    </row>
    <row r="25" spans="1:21" ht="31.5" x14ac:dyDescent="0.25">
      <c r="A25" s="99" t="s">
        <v>4</v>
      </c>
      <c r="B25" s="98" t="s">
        <v>268</v>
      </c>
      <c r="C25" s="98"/>
      <c r="D25" s="12"/>
      <c r="E25" s="96"/>
      <c r="F25" s="12"/>
      <c r="G25" s="96"/>
      <c r="H25" s="12"/>
      <c r="I25" s="96"/>
      <c r="J25" s="12"/>
      <c r="K25" s="96"/>
      <c r="L25" s="96"/>
      <c r="M25" s="96"/>
      <c r="N25" s="96"/>
      <c r="O25" s="96"/>
      <c r="P25" s="96"/>
      <c r="Q25" s="96"/>
      <c r="R25" s="96"/>
      <c r="S25" s="317"/>
      <c r="T25" s="317"/>
      <c r="U25" s="97"/>
    </row>
    <row r="26" spans="1:21" x14ac:dyDescent="0.25">
      <c r="A26" s="18">
        <v>1</v>
      </c>
      <c r="B26" s="5" t="s">
        <v>41</v>
      </c>
      <c r="C26" s="12"/>
      <c r="D26" s="12"/>
      <c r="E26" s="96"/>
      <c r="F26" s="12"/>
      <c r="G26" s="96"/>
      <c r="H26" s="12"/>
      <c r="I26" s="96"/>
      <c r="J26" s="12"/>
      <c r="K26" s="96"/>
      <c r="L26" s="96"/>
      <c r="M26" s="96"/>
      <c r="N26" s="96"/>
      <c r="O26" s="96"/>
      <c r="P26" s="96"/>
      <c r="Q26" s="96"/>
      <c r="R26" s="96"/>
      <c r="S26" s="317"/>
      <c r="T26" s="317"/>
      <c r="U26" s="97"/>
    </row>
    <row r="27" spans="1:21" x14ac:dyDescent="0.25">
      <c r="A27" s="18">
        <v>2</v>
      </c>
      <c r="B27" s="5" t="s">
        <v>43</v>
      </c>
      <c r="C27" s="12"/>
      <c r="D27" s="12"/>
      <c r="E27" s="96"/>
      <c r="F27" s="12"/>
      <c r="G27" s="96"/>
      <c r="H27" s="12"/>
      <c r="I27" s="96"/>
      <c r="J27" s="12"/>
      <c r="K27" s="96"/>
      <c r="L27" s="96"/>
      <c r="M27" s="96"/>
      <c r="N27" s="96"/>
      <c r="O27" s="96"/>
      <c r="P27" s="96"/>
      <c r="Q27" s="96"/>
      <c r="R27" s="96"/>
      <c r="S27" s="317"/>
      <c r="T27" s="317"/>
      <c r="U27" s="97"/>
    </row>
    <row r="28" spans="1:21" x14ac:dyDescent="0.25">
      <c r="A28" s="95" t="s">
        <v>42</v>
      </c>
      <c r="B28" s="12"/>
      <c r="C28" s="12"/>
      <c r="D28" s="12"/>
      <c r="E28" s="96"/>
      <c r="F28" s="12"/>
      <c r="G28" s="96"/>
      <c r="H28" s="12"/>
      <c r="I28" s="96"/>
      <c r="J28" s="12"/>
      <c r="K28" s="96"/>
      <c r="L28" s="96"/>
      <c r="M28" s="96"/>
      <c r="N28" s="96"/>
      <c r="O28" s="96"/>
      <c r="P28" s="96"/>
      <c r="Q28" s="96"/>
      <c r="R28" s="96"/>
      <c r="S28" s="317"/>
      <c r="T28" s="317"/>
      <c r="U28" s="97"/>
    </row>
    <row r="29" spans="1:21" ht="31.5" x14ac:dyDescent="0.25">
      <c r="A29" s="99" t="s">
        <v>15</v>
      </c>
      <c r="B29" s="98" t="s">
        <v>136</v>
      </c>
      <c r="C29" s="98"/>
      <c r="D29" s="12"/>
      <c r="E29" s="96"/>
      <c r="F29" s="12"/>
      <c r="G29" s="96"/>
      <c r="H29" s="12"/>
      <c r="I29" s="96"/>
      <c r="J29" s="12"/>
      <c r="K29" s="96"/>
      <c r="L29" s="96"/>
      <c r="M29" s="96"/>
      <c r="N29" s="96"/>
      <c r="O29" s="96"/>
      <c r="P29" s="96"/>
      <c r="Q29" s="96"/>
      <c r="R29" s="96"/>
      <c r="S29" s="317"/>
      <c r="T29" s="317"/>
      <c r="U29" s="97"/>
    </row>
    <row r="30" spans="1:21" x14ac:dyDescent="0.25">
      <c r="A30" s="95">
        <v>1</v>
      </c>
      <c r="B30" s="12" t="s">
        <v>41</v>
      </c>
      <c r="C30" s="12"/>
      <c r="D30" s="12"/>
      <c r="E30" s="96"/>
      <c r="F30" s="12"/>
      <c r="G30" s="96"/>
      <c r="H30" s="12"/>
      <c r="I30" s="96"/>
      <c r="J30" s="12"/>
      <c r="K30" s="96"/>
      <c r="L30" s="96"/>
      <c r="M30" s="96"/>
      <c r="N30" s="96"/>
      <c r="O30" s="96"/>
      <c r="P30" s="96"/>
      <c r="Q30" s="96"/>
      <c r="R30" s="96"/>
      <c r="S30" s="317"/>
      <c r="T30" s="317"/>
      <c r="U30" s="97"/>
    </row>
    <row r="31" spans="1:21" x14ac:dyDescent="0.25">
      <c r="A31" s="95">
        <v>2</v>
      </c>
      <c r="B31" s="12" t="s">
        <v>43</v>
      </c>
      <c r="C31" s="12"/>
      <c r="D31" s="12"/>
      <c r="E31" s="96"/>
      <c r="F31" s="12"/>
      <c r="G31" s="96"/>
      <c r="H31" s="12"/>
      <c r="I31" s="96"/>
      <c r="J31" s="12"/>
      <c r="K31" s="96"/>
      <c r="L31" s="96"/>
      <c r="M31" s="96"/>
      <c r="N31" s="96"/>
      <c r="O31" s="96"/>
      <c r="P31" s="96"/>
      <c r="Q31" s="96"/>
      <c r="R31" s="96"/>
      <c r="S31" s="317"/>
      <c r="T31" s="317"/>
      <c r="U31" s="97"/>
    </row>
    <row r="32" spans="1:21" x14ac:dyDescent="0.25">
      <c r="A32" s="95" t="s">
        <v>42</v>
      </c>
      <c r="B32" s="12"/>
      <c r="C32" s="12"/>
      <c r="D32" s="12"/>
      <c r="E32" s="96"/>
      <c r="F32" s="12"/>
      <c r="G32" s="96"/>
      <c r="H32" s="12"/>
      <c r="I32" s="96"/>
      <c r="J32" s="12"/>
      <c r="K32" s="96"/>
      <c r="L32" s="96"/>
      <c r="M32" s="96"/>
      <c r="N32" s="96"/>
      <c r="O32" s="96"/>
      <c r="P32" s="96"/>
      <c r="Q32" s="96"/>
      <c r="R32" s="96"/>
      <c r="S32" s="317"/>
      <c r="T32" s="317"/>
      <c r="U32" s="97"/>
    </row>
    <row r="33" spans="1:21" ht="47.25" x14ac:dyDescent="0.25">
      <c r="A33" s="99" t="s">
        <v>32</v>
      </c>
      <c r="B33" s="98" t="s">
        <v>137</v>
      </c>
      <c r="C33" s="12"/>
      <c r="D33" s="12"/>
      <c r="E33" s="96"/>
      <c r="F33" s="12"/>
      <c r="G33" s="96"/>
      <c r="H33" s="12"/>
      <c r="I33" s="96"/>
      <c r="J33" s="12"/>
      <c r="K33" s="96"/>
      <c r="L33" s="96"/>
      <c r="M33" s="96"/>
      <c r="N33" s="96"/>
      <c r="O33" s="96"/>
      <c r="P33" s="96"/>
      <c r="Q33" s="96"/>
      <c r="R33" s="96"/>
      <c r="S33" s="317"/>
      <c r="T33" s="317"/>
      <c r="U33" s="97"/>
    </row>
    <row r="34" spans="1:21" x14ac:dyDescent="0.25">
      <c r="A34" s="95">
        <v>1</v>
      </c>
      <c r="B34" s="12" t="s">
        <v>41</v>
      </c>
      <c r="C34" s="12"/>
      <c r="D34" s="12"/>
      <c r="E34" s="96"/>
      <c r="F34" s="12"/>
      <c r="G34" s="96"/>
      <c r="H34" s="12"/>
      <c r="I34" s="96"/>
      <c r="J34" s="12"/>
      <c r="K34" s="96"/>
      <c r="L34" s="96"/>
      <c r="M34" s="96"/>
      <c r="N34" s="96"/>
      <c r="O34" s="96"/>
      <c r="P34" s="96"/>
      <c r="Q34" s="96"/>
      <c r="R34" s="96"/>
      <c r="S34" s="317"/>
      <c r="T34" s="317"/>
      <c r="U34" s="97"/>
    </row>
    <row r="35" spans="1:21" x14ac:dyDescent="0.25">
      <c r="A35" s="95">
        <v>2</v>
      </c>
      <c r="B35" s="12" t="s">
        <v>43</v>
      </c>
      <c r="C35" s="12"/>
      <c r="D35" s="12"/>
      <c r="E35" s="96"/>
      <c r="F35" s="12"/>
      <c r="G35" s="96"/>
      <c r="H35" s="12"/>
      <c r="I35" s="96"/>
      <c r="J35" s="12"/>
      <c r="K35" s="96"/>
      <c r="L35" s="96"/>
      <c r="M35" s="96"/>
      <c r="N35" s="96"/>
      <c r="O35" s="96"/>
      <c r="P35" s="96"/>
      <c r="Q35" s="96"/>
      <c r="R35" s="96"/>
      <c r="S35" s="317"/>
      <c r="T35" s="317"/>
      <c r="U35" s="97"/>
    </row>
    <row r="36" spans="1:21" x14ac:dyDescent="0.25">
      <c r="A36" s="95" t="s">
        <v>42</v>
      </c>
      <c r="B36" s="12"/>
      <c r="C36" s="12"/>
      <c r="D36" s="12"/>
      <c r="E36" s="96"/>
      <c r="F36" s="12"/>
      <c r="G36" s="96"/>
      <c r="H36" s="12"/>
      <c r="I36" s="96"/>
      <c r="J36" s="12"/>
      <c r="K36" s="96"/>
      <c r="L36" s="96"/>
      <c r="M36" s="96"/>
      <c r="N36" s="96"/>
      <c r="O36" s="96"/>
      <c r="P36" s="96"/>
      <c r="Q36" s="96"/>
      <c r="R36" s="96"/>
      <c r="S36" s="317"/>
      <c r="T36" s="317"/>
      <c r="U36" s="97"/>
    </row>
    <row r="37" spans="1:21" x14ac:dyDescent="0.25">
      <c r="A37" s="28" t="s">
        <v>5</v>
      </c>
      <c r="B37" s="26" t="s">
        <v>54</v>
      </c>
      <c r="C37" s="26"/>
      <c r="D37" s="26"/>
      <c r="E37" s="26"/>
      <c r="F37" s="26"/>
      <c r="G37" s="26"/>
      <c r="H37" s="26"/>
      <c r="I37" s="26"/>
      <c r="J37" s="26"/>
      <c r="K37" s="26"/>
      <c r="L37" s="6"/>
      <c r="M37" s="6"/>
      <c r="N37" s="6"/>
      <c r="O37" s="6"/>
      <c r="P37" s="6"/>
      <c r="Q37" s="6"/>
      <c r="R37" s="6"/>
      <c r="S37" s="42"/>
      <c r="T37" s="42"/>
      <c r="U37" s="7"/>
    </row>
    <row r="38" spans="1:21" ht="31.5" x14ac:dyDescent="0.25">
      <c r="A38" s="116" t="s">
        <v>6</v>
      </c>
      <c r="B38" s="26" t="s">
        <v>135</v>
      </c>
      <c r="C38" s="26"/>
      <c r="D38" s="26"/>
      <c r="E38" s="26"/>
      <c r="F38" s="26"/>
      <c r="G38" s="26"/>
      <c r="H38" s="26"/>
      <c r="I38" s="26"/>
      <c r="J38" s="26"/>
      <c r="K38" s="26"/>
      <c r="L38" s="6"/>
      <c r="M38" s="6"/>
      <c r="N38" s="6"/>
      <c r="O38" s="6"/>
      <c r="P38" s="6"/>
      <c r="Q38" s="6"/>
      <c r="R38" s="6"/>
      <c r="S38" s="42"/>
      <c r="T38" s="42"/>
      <c r="U38" s="7"/>
    </row>
    <row r="39" spans="1:21" x14ac:dyDescent="0.25">
      <c r="A39" s="18">
        <v>1</v>
      </c>
      <c r="B39" s="5" t="s">
        <v>41</v>
      </c>
      <c r="C39" s="26"/>
      <c r="D39" s="26"/>
      <c r="E39" s="26"/>
      <c r="F39" s="26"/>
      <c r="G39" s="26"/>
      <c r="H39" s="26"/>
      <c r="I39" s="26"/>
      <c r="J39" s="26"/>
      <c r="K39" s="26"/>
      <c r="L39" s="6"/>
      <c r="M39" s="6"/>
      <c r="N39" s="6"/>
      <c r="O39" s="6"/>
      <c r="P39" s="6"/>
      <c r="Q39" s="6"/>
      <c r="R39" s="6"/>
      <c r="S39" s="42"/>
      <c r="T39" s="42"/>
      <c r="U39" s="7"/>
    </row>
    <row r="40" spans="1:21" x14ac:dyDescent="0.25">
      <c r="A40" s="18">
        <v>2</v>
      </c>
      <c r="B40" s="5" t="s">
        <v>43</v>
      </c>
      <c r="C40" s="26"/>
      <c r="D40" s="26"/>
      <c r="E40" s="26"/>
      <c r="F40" s="26"/>
      <c r="G40" s="26"/>
      <c r="H40" s="26"/>
      <c r="I40" s="26"/>
      <c r="J40" s="26"/>
      <c r="K40" s="26"/>
      <c r="L40" s="6"/>
      <c r="M40" s="6"/>
      <c r="N40" s="6"/>
      <c r="O40" s="6"/>
      <c r="P40" s="6"/>
      <c r="Q40" s="6"/>
      <c r="R40" s="6"/>
      <c r="S40" s="42"/>
      <c r="T40" s="42"/>
      <c r="U40" s="7"/>
    </row>
    <row r="41" spans="1:21" x14ac:dyDescent="0.25">
      <c r="A41" s="95" t="s">
        <v>42</v>
      </c>
      <c r="B41" s="12"/>
      <c r="C41" s="26"/>
      <c r="D41" s="26"/>
      <c r="E41" s="26"/>
      <c r="F41" s="26"/>
      <c r="G41" s="26"/>
      <c r="H41" s="26"/>
      <c r="I41" s="26"/>
      <c r="J41" s="26"/>
      <c r="K41" s="26"/>
      <c r="L41" s="6"/>
      <c r="M41" s="6"/>
      <c r="N41" s="6"/>
      <c r="O41" s="6"/>
      <c r="P41" s="6"/>
      <c r="Q41" s="6"/>
      <c r="R41" s="6"/>
      <c r="S41" s="42"/>
      <c r="T41" s="42"/>
      <c r="U41" s="7"/>
    </row>
    <row r="42" spans="1:21" x14ac:dyDescent="0.25">
      <c r="A42" s="220" t="s">
        <v>7</v>
      </c>
      <c r="B42" s="221" t="s">
        <v>303</v>
      </c>
      <c r="C42" s="26"/>
      <c r="D42" s="26"/>
      <c r="E42" s="26"/>
      <c r="F42" s="26"/>
      <c r="G42" s="26"/>
      <c r="H42" s="26"/>
      <c r="I42" s="26"/>
      <c r="J42" s="26"/>
      <c r="K42" s="26"/>
      <c r="L42" s="6"/>
      <c r="M42" s="6"/>
      <c r="N42" s="6"/>
      <c r="O42" s="6"/>
      <c r="P42" s="6"/>
      <c r="Q42" s="6"/>
      <c r="R42" s="6"/>
      <c r="S42" s="42"/>
      <c r="T42" s="42"/>
      <c r="U42" s="7"/>
    </row>
    <row r="43" spans="1:21" x14ac:dyDescent="0.25">
      <c r="A43" s="18">
        <v>1</v>
      </c>
      <c r="B43" s="5" t="s">
        <v>41</v>
      </c>
      <c r="C43" s="26"/>
      <c r="D43" s="26"/>
      <c r="E43" s="26"/>
      <c r="F43" s="26"/>
      <c r="G43" s="26"/>
      <c r="H43" s="26"/>
      <c r="I43" s="26"/>
      <c r="J43" s="26"/>
      <c r="K43" s="26"/>
      <c r="L43" s="6"/>
      <c r="M43" s="6"/>
      <c r="N43" s="6"/>
      <c r="O43" s="6"/>
      <c r="P43" s="6"/>
      <c r="Q43" s="6"/>
      <c r="R43" s="6"/>
      <c r="S43" s="42"/>
      <c r="T43" s="42"/>
      <c r="U43" s="7"/>
    </row>
    <row r="44" spans="1:21" x14ac:dyDescent="0.25">
      <c r="A44" s="18"/>
      <c r="B44" s="5" t="s">
        <v>147</v>
      </c>
      <c r="C44" s="26"/>
      <c r="D44" s="26"/>
      <c r="E44" s="26"/>
      <c r="F44" s="26"/>
      <c r="G44" s="26"/>
      <c r="H44" s="26"/>
      <c r="I44" s="26"/>
      <c r="J44" s="26"/>
      <c r="K44" s="26"/>
      <c r="L44" s="6"/>
      <c r="M44" s="6"/>
      <c r="N44" s="6"/>
      <c r="O44" s="6"/>
      <c r="P44" s="6"/>
      <c r="Q44" s="6"/>
      <c r="R44" s="6"/>
      <c r="S44" s="42"/>
      <c r="T44" s="42"/>
      <c r="U44" s="7"/>
    </row>
    <row r="45" spans="1:21" x14ac:dyDescent="0.25">
      <c r="A45" s="18">
        <v>2</v>
      </c>
      <c r="B45" s="5" t="s">
        <v>43</v>
      </c>
      <c r="C45" s="26"/>
      <c r="D45" s="26"/>
      <c r="E45" s="26"/>
      <c r="F45" s="26"/>
      <c r="G45" s="26"/>
      <c r="H45" s="26"/>
      <c r="I45" s="26"/>
      <c r="J45" s="26"/>
      <c r="K45" s="26"/>
      <c r="L45" s="6"/>
      <c r="M45" s="6"/>
      <c r="N45" s="6"/>
      <c r="O45" s="6"/>
      <c r="P45" s="6"/>
      <c r="Q45" s="6"/>
      <c r="R45" s="6"/>
      <c r="S45" s="42"/>
      <c r="T45" s="42"/>
      <c r="U45" s="7"/>
    </row>
    <row r="46" spans="1:21" x14ac:dyDescent="0.25">
      <c r="A46" s="18"/>
      <c r="B46" s="5" t="s">
        <v>147</v>
      </c>
      <c r="C46" s="5"/>
      <c r="D46" s="5"/>
      <c r="E46" s="6"/>
      <c r="F46" s="5"/>
      <c r="G46" s="6"/>
      <c r="H46" s="5"/>
      <c r="I46" s="6"/>
      <c r="J46" s="5"/>
      <c r="K46" s="6"/>
      <c r="L46" s="6"/>
      <c r="M46" s="6"/>
      <c r="N46" s="6"/>
      <c r="O46" s="6"/>
      <c r="P46" s="6"/>
      <c r="Q46" s="6"/>
      <c r="R46" s="6"/>
      <c r="S46" s="42"/>
      <c r="T46" s="42"/>
      <c r="U46" s="7"/>
    </row>
    <row r="47" spans="1:21" x14ac:dyDescent="0.25">
      <c r="A47" s="18" t="s">
        <v>42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42"/>
      <c r="T47" s="42"/>
      <c r="U47" s="7"/>
    </row>
    <row r="48" spans="1:21" x14ac:dyDescent="0.25">
      <c r="A48" s="619" t="s">
        <v>105</v>
      </c>
      <c r="B48" s="620"/>
      <c r="C48" s="12"/>
      <c r="D48" s="12"/>
      <c r="E48" s="96"/>
      <c r="F48" s="12"/>
      <c r="G48" s="96"/>
      <c r="H48" s="12"/>
      <c r="I48" s="96"/>
      <c r="J48" s="12"/>
      <c r="K48" s="96"/>
      <c r="L48" s="96"/>
      <c r="M48" s="96"/>
      <c r="N48" s="96"/>
      <c r="O48" s="96"/>
      <c r="P48" s="96"/>
      <c r="Q48" s="96"/>
      <c r="R48" s="96"/>
      <c r="S48" s="317"/>
      <c r="T48" s="317"/>
      <c r="U48" s="97"/>
    </row>
    <row r="49" spans="1:21" ht="31.5" x14ac:dyDescent="0.25">
      <c r="A49" s="99"/>
      <c r="B49" s="98" t="s">
        <v>134</v>
      </c>
      <c r="C49" s="98"/>
      <c r="D49" s="12"/>
      <c r="E49" s="96"/>
      <c r="F49" s="12"/>
      <c r="G49" s="96"/>
      <c r="H49" s="12"/>
      <c r="I49" s="96"/>
      <c r="J49" s="12"/>
      <c r="K49" s="96"/>
      <c r="L49" s="96"/>
      <c r="M49" s="96"/>
      <c r="N49" s="96"/>
      <c r="O49" s="96"/>
      <c r="P49" s="96"/>
      <c r="Q49" s="96"/>
      <c r="R49" s="96"/>
      <c r="S49" s="317"/>
      <c r="T49" s="317"/>
      <c r="U49" s="97"/>
    </row>
    <row r="50" spans="1:21" x14ac:dyDescent="0.25">
      <c r="A50" s="95">
        <v>1</v>
      </c>
      <c r="B50" s="12" t="s">
        <v>41</v>
      </c>
      <c r="C50" s="12"/>
      <c r="D50" s="12"/>
      <c r="E50" s="96"/>
      <c r="F50" s="12"/>
      <c r="G50" s="96"/>
      <c r="H50" s="12"/>
      <c r="I50" s="96"/>
      <c r="J50" s="12"/>
      <c r="K50" s="96"/>
      <c r="L50" s="96"/>
      <c r="M50" s="96"/>
      <c r="N50" s="96"/>
      <c r="O50" s="96"/>
      <c r="P50" s="96"/>
      <c r="Q50" s="96"/>
      <c r="R50" s="96"/>
      <c r="S50" s="317"/>
      <c r="T50" s="317"/>
      <c r="U50" s="97"/>
    </row>
    <row r="51" spans="1:21" x14ac:dyDescent="0.25">
      <c r="A51" s="95">
        <v>2</v>
      </c>
      <c r="B51" s="12" t="s">
        <v>43</v>
      </c>
      <c r="C51" s="12"/>
      <c r="D51" s="12"/>
      <c r="E51" s="96"/>
      <c r="F51" s="12"/>
      <c r="G51" s="96"/>
      <c r="H51" s="12"/>
      <c r="I51" s="96"/>
      <c r="J51" s="12"/>
      <c r="K51" s="96"/>
      <c r="L51" s="96"/>
      <c r="M51" s="96"/>
      <c r="N51" s="96"/>
      <c r="O51" s="96"/>
      <c r="P51" s="96"/>
      <c r="Q51" s="96"/>
      <c r="R51" s="96"/>
      <c r="S51" s="317"/>
      <c r="T51" s="317"/>
      <c r="U51" s="97"/>
    </row>
    <row r="52" spans="1:21" ht="16.5" thickBot="1" x14ac:dyDescent="0.3">
      <c r="A52" s="90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318"/>
      <c r="T52" s="318"/>
      <c r="U52" s="92"/>
    </row>
    <row r="53" spans="1:21" x14ac:dyDescent="0.25">
      <c r="A53" s="88"/>
      <c r="B53" s="8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</row>
    <row r="54" spans="1:21" x14ac:dyDescent="0.25">
      <c r="A54" s="88"/>
      <c r="B54" s="667" t="s">
        <v>551</v>
      </c>
      <c r="C54" s="667"/>
      <c r="D54" s="6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</row>
    <row r="55" spans="1:21" x14ac:dyDescent="0.25">
      <c r="A55" s="88"/>
      <c r="B55" s="89" t="s">
        <v>538</v>
      </c>
      <c r="C55" s="41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</row>
    <row r="56" spans="1:21" x14ac:dyDescent="0.25">
      <c r="A56" s="88"/>
      <c r="B56" s="667" t="s">
        <v>539</v>
      </c>
      <c r="C56" s="667"/>
      <c r="D56" s="667"/>
      <c r="E56" s="667"/>
      <c r="F56" s="667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</row>
    <row r="57" spans="1:21" x14ac:dyDescent="0.25">
      <c r="A57" s="29"/>
      <c r="B57" s="1" t="s">
        <v>557</v>
      </c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</row>
    <row r="58" spans="1:21" x14ac:dyDescent="0.25">
      <c r="A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</row>
    <row r="59" spans="1:21" x14ac:dyDescent="0.25">
      <c r="A59" s="29"/>
      <c r="B59" s="612" t="s">
        <v>313</v>
      </c>
      <c r="C59" s="612"/>
      <c r="D59" s="612"/>
      <c r="E59" s="612"/>
      <c r="F59" s="612"/>
      <c r="G59" s="612"/>
      <c r="H59" s="612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</row>
    <row r="60" spans="1:21" x14ac:dyDescent="0.25">
      <c r="A60" s="29"/>
      <c r="B60" s="13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</row>
    <row r="61" spans="1:21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</row>
    <row r="62" spans="1:21" x14ac:dyDescent="0.25">
      <c r="A62" s="14"/>
    </row>
    <row r="63" spans="1:21" x14ac:dyDescent="0.25">
      <c r="A63" s="20"/>
      <c r="C63" s="21"/>
      <c r="G63" s="32"/>
      <c r="H63" s="22"/>
      <c r="I63" s="32"/>
    </row>
    <row r="64" spans="1:21" x14ac:dyDescent="0.25">
      <c r="D64" s="24"/>
      <c r="G64" s="23"/>
      <c r="I64" s="23"/>
      <c r="J64" s="23"/>
      <c r="K64" s="23"/>
      <c r="M64" s="32"/>
      <c r="N64" s="32"/>
      <c r="O64" s="32"/>
      <c r="P64" s="32"/>
      <c r="Q64" s="32"/>
      <c r="R64" s="32"/>
      <c r="S64" s="32"/>
      <c r="T64" s="32"/>
      <c r="U64" s="22"/>
    </row>
    <row r="65" spans="1:9" x14ac:dyDescent="0.25">
      <c r="A65" s="17"/>
      <c r="D65" s="16"/>
      <c r="I65" s="314"/>
    </row>
  </sheetData>
  <mergeCells count="22">
    <mergeCell ref="B59:H59"/>
    <mergeCell ref="F17:G17"/>
    <mergeCell ref="H17:I17"/>
    <mergeCell ref="J17:K17"/>
    <mergeCell ref="D17:E17"/>
    <mergeCell ref="A48:B48"/>
    <mergeCell ref="B56:F56"/>
    <mergeCell ref="B54:D54"/>
    <mergeCell ref="A7:U7"/>
    <mergeCell ref="A16:A18"/>
    <mergeCell ref="B16:B18"/>
    <mergeCell ref="C16:C18"/>
    <mergeCell ref="D16:M16"/>
    <mergeCell ref="N16:N18"/>
    <mergeCell ref="O16:R16"/>
    <mergeCell ref="S16:T16"/>
    <mergeCell ref="O17:O18"/>
    <mergeCell ref="U16:U18"/>
    <mergeCell ref="S17:T17"/>
    <mergeCell ref="P17:P18"/>
    <mergeCell ref="L17:M17"/>
    <mergeCell ref="Q17:R17"/>
  </mergeCells>
  <phoneticPr fontId="0" type="noConversion"/>
  <pageMargins left="0.7" right="0.7" top="0.75" bottom="0.75" header="0.3" footer="0.3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zoomScale="70" zoomScaleNormal="70" workbookViewId="0"/>
  </sheetViews>
  <sheetFormatPr defaultColWidth="9" defaultRowHeight="15" x14ac:dyDescent="0.25"/>
  <cols>
    <col min="1" max="1" width="3.875" style="202" bestFit="1" customWidth="1"/>
    <col min="2" max="2" width="16" style="203" bestFit="1" customWidth="1"/>
    <col min="3" max="3" width="16.625" style="203" bestFit="1" customWidth="1"/>
    <col min="4" max="4" width="13.5" style="203" bestFit="1" customWidth="1"/>
    <col min="5" max="6" width="10.875" style="203" bestFit="1" customWidth="1"/>
    <col min="7" max="7" width="6.25" style="203" bestFit="1" customWidth="1"/>
    <col min="8" max="8" width="8.875" style="203" bestFit="1" customWidth="1"/>
    <col min="9" max="9" width="13.875" style="203" bestFit="1" customWidth="1"/>
    <col min="10" max="10" width="13.25" style="203" bestFit="1" customWidth="1"/>
    <col min="11" max="11" width="16" style="203" bestFit="1" customWidth="1"/>
    <col min="12" max="12" width="11.625" style="203" bestFit="1" customWidth="1"/>
    <col min="13" max="13" width="16.875" style="203" customWidth="1"/>
    <col min="14" max="14" width="13.25" style="203" customWidth="1"/>
    <col min="15" max="15" width="18.375" style="203" bestFit="1" customWidth="1"/>
    <col min="16" max="16" width="15" style="203" bestFit="1" customWidth="1"/>
    <col min="17" max="17" width="14.75" style="203" bestFit="1" customWidth="1"/>
    <col min="18" max="18" width="14.625" style="203" bestFit="1" customWidth="1"/>
    <col min="19" max="19" width="13.75" style="203" bestFit="1" customWidth="1"/>
    <col min="20" max="20" width="14.25" style="203" bestFit="1" customWidth="1"/>
    <col min="21" max="21" width="15.125" style="204" customWidth="1"/>
    <col min="22" max="22" width="20.5" style="204" bestFit="1" customWidth="1"/>
    <col min="23" max="23" width="27.875" style="204" bestFit="1" customWidth="1"/>
    <col min="24" max="24" width="6.875" style="203" bestFit="1" customWidth="1"/>
    <col min="25" max="25" width="5" style="203" bestFit="1" customWidth="1"/>
    <col min="26" max="26" width="8" style="203" bestFit="1" customWidth="1"/>
    <col min="27" max="27" width="11.875" style="203" bestFit="1" customWidth="1"/>
    <col min="28" max="16384" width="9" style="202"/>
  </cols>
  <sheetData>
    <row r="1" spans="1:27" x14ac:dyDescent="0.25">
      <c r="O1" s="206"/>
      <c r="P1" s="206"/>
      <c r="Q1" s="206"/>
      <c r="R1" s="206"/>
      <c r="S1" s="206"/>
      <c r="T1" s="206"/>
      <c r="X1" s="206"/>
      <c r="Y1" s="206"/>
      <c r="Z1" s="206"/>
      <c r="AA1" s="206"/>
    </row>
    <row r="2" spans="1:27" ht="15.75" x14ac:dyDescent="0.25">
      <c r="O2" s="206"/>
      <c r="P2" s="206"/>
      <c r="Q2" s="206"/>
      <c r="R2" s="206"/>
      <c r="S2" s="206"/>
      <c r="T2" s="206"/>
      <c r="X2" s="206"/>
      <c r="Y2" s="206"/>
      <c r="Z2" s="206"/>
      <c r="AA2" s="4" t="s">
        <v>567</v>
      </c>
    </row>
    <row r="3" spans="1:27" ht="15.75" x14ac:dyDescent="0.25">
      <c r="O3" s="206"/>
      <c r="P3" s="206"/>
      <c r="Q3" s="206"/>
      <c r="R3" s="206"/>
      <c r="S3" s="206"/>
      <c r="T3" s="206"/>
      <c r="X3" s="206"/>
      <c r="Y3" s="206"/>
      <c r="Z3" s="206"/>
      <c r="AA3" s="4" t="s">
        <v>297</v>
      </c>
    </row>
    <row r="4" spans="1:27" ht="15.75" x14ac:dyDescent="0.25">
      <c r="O4" s="206"/>
      <c r="P4" s="206"/>
      <c r="Q4" s="206"/>
      <c r="R4" s="206"/>
      <c r="S4" s="206"/>
      <c r="T4" s="206"/>
      <c r="X4" s="206"/>
      <c r="Y4" s="206"/>
      <c r="Z4" s="206"/>
      <c r="AA4" s="4" t="s">
        <v>321</v>
      </c>
    </row>
    <row r="5" spans="1:27" ht="15.75" x14ac:dyDescent="0.25">
      <c r="O5" s="206"/>
      <c r="P5" s="206"/>
      <c r="Q5" s="206"/>
      <c r="R5" s="206"/>
      <c r="S5" s="206"/>
      <c r="T5" s="206"/>
      <c r="X5" s="206"/>
      <c r="Y5" s="206"/>
      <c r="Z5" s="206"/>
      <c r="AA5" s="4"/>
    </row>
    <row r="6" spans="1:27" x14ac:dyDescent="0.25">
      <c r="O6" s="206"/>
      <c r="P6" s="206"/>
      <c r="Q6" s="206"/>
      <c r="R6" s="206"/>
      <c r="S6" s="206"/>
      <c r="T6" s="206"/>
      <c r="X6" s="206"/>
      <c r="Y6" s="206"/>
      <c r="Z6" s="206"/>
      <c r="AA6" s="206"/>
    </row>
    <row r="7" spans="1:27" ht="16.5" x14ac:dyDescent="0.25">
      <c r="A7" s="676" t="s">
        <v>500</v>
      </c>
      <c r="B7" s="676"/>
      <c r="C7" s="676"/>
      <c r="D7" s="676"/>
      <c r="E7" s="676"/>
      <c r="F7" s="676"/>
      <c r="G7" s="676"/>
      <c r="H7" s="676"/>
      <c r="I7" s="676"/>
      <c r="J7" s="676"/>
      <c r="K7" s="676"/>
      <c r="L7" s="676"/>
      <c r="M7" s="676"/>
      <c r="N7" s="676"/>
      <c r="O7" s="676"/>
      <c r="P7" s="676"/>
      <c r="Q7" s="676"/>
      <c r="R7" s="676"/>
      <c r="S7" s="676"/>
      <c r="T7" s="676"/>
      <c r="U7" s="676"/>
      <c r="V7" s="676"/>
      <c r="W7" s="676"/>
      <c r="X7" s="676"/>
      <c r="Y7" s="676"/>
      <c r="Z7" s="676"/>
      <c r="AA7" s="676"/>
    </row>
    <row r="8" spans="1:27" ht="15.75" x14ac:dyDescent="0.25">
      <c r="O8" s="206"/>
      <c r="P8" s="206"/>
      <c r="Q8" s="206"/>
      <c r="R8" s="206"/>
      <c r="S8" s="206"/>
      <c r="T8" s="206"/>
      <c r="X8" s="206"/>
      <c r="Y8" s="206"/>
      <c r="Z8" s="206"/>
      <c r="AA8" s="4" t="s">
        <v>298</v>
      </c>
    </row>
    <row r="9" spans="1:27" ht="15.75" x14ac:dyDescent="0.25">
      <c r="O9" s="206"/>
      <c r="P9" s="206"/>
      <c r="Q9" s="206"/>
      <c r="R9" s="206"/>
      <c r="S9" s="206"/>
      <c r="T9" s="206"/>
      <c r="X9" s="206"/>
      <c r="Y9" s="206"/>
      <c r="Z9" s="206"/>
      <c r="AA9" s="4" t="s">
        <v>299</v>
      </c>
    </row>
    <row r="10" spans="1:27" ht="15.75" x14ac:dyDescent="0.25">
      <c r="O10" s="206"/>
      <c r="P10" s="206"/>
      <c r="Q10" s="206"/>
      <c r="R10" s="206"/>
      <c r="S10" s="206"/>
      <c r="T10" s="206"/>
      <c r="X10" s="206"/>
      <c r="Y10" s="206"/>
      <c r="Z10" s="206"/>
      <c r="AA10" s="4"/>
    </row>
    <row r="11" spans="1:27" ht="15.75" x14ac:dyDescent="0.25">
      <c r="O11" s="206"/>
      <c r="P11" s="206"/>
      <c r="Q11" s="206"/>
      <c r="R11" s="206"/>
      <c r="S11" s="206"/>
      <c r="T11" s="206"/>
      <c r="X11" s="206"/>
      <c r="Y11" s="206"/>
      <c r="Z11" s="206"/>
      <c r="AA11" s="219" t="s">
        <v>300</v>
      </c>
    </row>
    <row r="12" spans="1:27" ht="15.75" x14ac:dyDescent="0.25">
      <c r="O12" s="206"/>
      <c r="P12" s="206"/>
      <c r="Q12" s="206"/>
      <c r="R12" s="206"/>
      <c r="S12" s="206"/>
      <c r="T12" s="206"/>
      <c r="X12" s="206"/>
      <c r="Y12" s="206"/>
      <c r="Z12" s="206"/>
      <c r="AA12" s="4" t="s">
        <v>301</v>
      </c>
    </row>
    <row r="13" spans="1:27" ht="15.75" x14ac:dyDescent="0.25">
      <c r="O13" s="206"/>
      <c r="P13" s="206"/>
      <c r="Q13" s="206"/>
      <c r="R13" s="206"/>
      <c r="S13" s="206"/>
      <c r="T13" s="206"/>
      <c r="X13" s="206"/>
      <c r="Y13" s="206"/>
      <c r="Z13" s="206"/>
      <c r="AA13" s="4" t="s">
        <v>302</v>
      </c>
    </row>
    <row r="14" spans="1:27" ht="15.75" thickBot="1" x14ac:dyDescent="0.3"/>
    <row r="15" spans="1:27" s="203" customFormat="1" ht="84.75" customHeight="1" x14ac:dyDescent="0.25">
      <c r="A15" s="681" t="s">
        <v>276</v>
      </c>
      <c r="B15" s="669" t="s">
        <v>287</v>
      </c>
      <c r="C15" s="669" t="s">
        <v>273</v>
      </c>
      <c r="D15" s="669" t="s">
        <v>291</v>
      </c>
      <c r="E15" s="670" t="s">
        <v>271</v>
      </c>
      <c r="F15" s="671"/>
      <c r="G15" s="672"/>
      <c r="H15" s="673" t="s">
        <v>292</v>
      </c>
      <c r="I15" s="669" t="s">
        <v>272</v>
      </c>
      <c r="J15" s="669"/>
      <c r="K15" s="669" t="s">
        <v>290</v>
      </c>
      <c r="L15" s="669"/>
      <c r="M15" s="669"/>
      <c r="N15" s="669"/>
      <c r="O15" s="669" t="s">
        <v>352</v>
      </c>
      <c r="P15" s="669" t="s">
        <v>353</v>
      </c>
      <c r="Q15" s="669" t="s">
        <v>350</v>
      </c>
      <c r="R15" s="669"/>
      <c r="S15" s="669" t="s">
        <v>351</v>
      </c>
      <c r="T15" s="669"/>
      <c r="U15" s="680" t="s">
        <v>274</v>
      </c>
      <c r="V15" s="680"/>
      <c r="W15" s="680"/>
      <c r="X15" s="669" t="s">
        <v>496</v>
      </c>
      <c r="Y15" s="669"/>
      <c r="Z15" s="669"/>
      <c r="AA15" s="679"/>
    </row>
    <row r="16" spans="1:27" s="203" customFormat="1" ht="39.75" customHeight="1" x14ac:dyDescent="0.25">
      <c r="A16" s="682"/>
      <c r="B16" s="668"/>
      <c r="C16" s="668"/>
      <c r="D16" s="668"/>
      <c r="E16" s="668" t="s">
        <v>283</v>
      </c>
      <c r="F16" s="668" t="s">
        <v>284</v>
      </c>
      <c r="G16" s="668" t="s">
        <v>285</v>
      </c>
      <c r="H16" s="674"/>
      <c r="I16" s="668" t="s">
        <v>288</v>
      </c>
      <c r="J16" s="668" t="s">
        <v>289</v>
      </c>
      <c r="K16" s="668" t="s">
        <v>293</v>
      </c>
      <c r="L16" s="668" t="s">
        <v>277</v>
      </c>
      <c r="M16" s="668" t="s">
        <v>294</v>
      </c>
      <c r="N16" s="668" t="s">
        <v>281</v>
      </c>
      <c r="O16" s="668"/>
      <c r="P16" s="668"/>
      <c r="Q16" s="668" t="s">
        <v>354</v>
      </c>
      <c r="R16" s="668" t="s">
        <v>282</v>
      </c>
      <c r="S16" s="668" t="s">
        <v>355</v>
      </c>
      <c r="T16" s="668" t="s">
        <v>282</v>
      </c>
      <c r="U16" s="668" t="s">
        <v>329</v>
      </c>
      <c r="V16" s="668" t="s">
        <v>295</v>
      </c>
      <c r="W16" s="668" t="s">
        <v>296</v>
      </c>
      <c r="X16" s="668" t="s">
        <v>275</v>
      </c>
      <c r="Y16" s="668"/>
      <c r="Z16" s="668" t="s">
        <v>278</v>
      </c>
      <c r="AA16" s="678"/>
    </row>
    <row r="17" spans="1:27" ht="63.75" customHeight="1" x14ac:dyDescent="0.25">
      <c r="A17" s="682"/>
      <c r="B17" s="668"/>
      <c r="C17" s="668"/>
      <c r="D17" s="668"/>
      <c r="E17" s="668"/>
      <c r="F17" s="668"/>
      <c r="G17" s="668"/>
      <c r="H17" s="675"/>
      <c r="I17" s="668"/>
      <c r="J17" s="668"/>
      <c r="K17" s="668"/>
      <c r="L17" s="668"/>
      <c r="M17" s="668"/>
      <c r="N17" s="668"/>
      <c r="O17" s="668"/>
      <c r="P17" s="668"/>
      <c r="Q17" s="668"/>
      <c r="R17" s="668"/>
      <c r="S17" s="668"/>
      <c r="T17" s="668"/>
      <c r="U17" s="668"/>
      <c r="V17" s="668"/>
      <c r="W17" s="668"/>
      <c r="X17" s="214" t="s">
        <v>323</v>
      </c>
      <c r="Y17" s="214" t="s">
        <v>286</v>
      </c>
      <c r="Z17" s="213" t="s">
        <v>279</v>
      </c>
      <c r="AA17" s="215" t="s">
        <v>280</v>
      </c>
    </row>
    <row r="18" spans="1:27" ht="22.5" customHeight="1" x14ac:dyDescent="0.25">
      <c r="A18" s="205"/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10"/>
      <c r="V18" s="210"/>
      <c r="W18" s="210"/>
      <c r="X18" s="207"/>
      <c r="Y18" s="207"/>
      <c r="Z18" s="207"/>
      <c r="AA18" s="216"/>
    </row>
    <row r="19" spans="1:27" x14ac:dyDescent="0.25">
      <c r="A19" s="205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10"/>
      <c r="V19" s="210"/>
      <c r="W19" s="210"/>
      <c r="X19" s="207"/>
      <c r="Y19" s="207"/>
      <c r="Z19" s="207"/>
      <c r="AA19" s="216"/>
    </row>
    <row r="20" spans="1:27" x14ac:dyDescent="0.25">
      <c r="A20" s="205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10"/>
      <c r="V20" s="210"/>
      <c r="W20" s="210"/>
      <c r="X20" s="207"/>
      <c r="Y20" s="207"/>
      <c r="Z20" s="207"/>
      <c r="AA20" s="216"/>
    </row>
    <row r="21" spans="1:27" x14ac:dyDescent="0.25">
      <c r="A21" s="205"/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10"/>
      <c r="V21" s="210"/>
      <c r="W21" s="210"/>
      <c r="X21" s="207"/>
      <c r="Y21" s="207"/>
      <c r="Z21" s="207"/>
      <c r="AA21" s="216"/>
    </row>
    <row r="22" spans="1:27" ht="15.75" thickBot="1" x14ac:dyDescent="0.3">
      <c r="A22" s="212"/>
      <c r="B22" s="209"/>
      <c r="C22" s="209"/>
      <c r="D22" s="209"/>
      <c r="E22" s="209"/>
      <c r="F22" s="209"/>
      <c r="G22" s="209"/>
      <c r="H22" s="209"/>
      <c r="I22" s="209"/>
      <c r="J22" s="209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11"/>
      <c r="V22" s="211"/>
      <c r="W22" s="211"/>
      <c r="X22" s="208"/>
      <c r="Y22" s="208"/>
      <c r="Z22" s="208"/>
      <c r="AA22" s="217"/>
    </row>
    <row r="25" spans="1:27" ht="76.5" customHeight="1" x14ac:dyDescent="0.25">
      <c r="B25" s="677" t="s">
        <v>330</v>
      </c>
      <c r="C25" s="677"/>
      <c r="D25" s="677"/>
      <c r="E25" s="677"/>
      <c r="F25" s="677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7"/>
      <c r="R25" s="677"/>
      <c r="S25" s="677"/>
      <c r="T25" s="677"/>
      <c r="U25" s="677"/>
      <c r="V25" s="677"/>
      <c r="W25" s="677"/>
      <c r="X25" s="677"/>
      <c r="Y25" s="677"/>
      <c r="Z25" s="677"/>
      <c r="AA25" s="677"/>
    </row>
    <row r="26" spans="1:27" x14ac:dyDescent="0.25">
      <c r="B26" s="203" t="s">
        <v>488</v>
      </c>
    </row>
    <row r="27" spans="1:27" x14ac:dyDescent="0.25">
      <c r="B27" s="203" t="s">
        <v>489</v>
      </c>
    </row>
    <row r="28" spans="1:27" x14ac:dyDescent="0.25">
      <c r="B28" s="203" t="s">
        <v>693</v>
      </c>
    </row>
  </sheetData>
  <mergeCells count="34">
    <mergeCell ref="A7:AA7"/>
    <mergeCell ref="B25:AA25"/>
    <mergeCell ref="Z16:AA16"/>
    <mergeCell ref="X15:AA15"/>
    <mergeCell ref="X16:Y16"/>
    <mergeCell ref="K15:N15"/>
    <mergeCell ref="U15:W15"/>
    <mergeCell ref="Q15:R15"/>
    <mergeCell ref="U16:U17"/>
    <mergeCell ref="W16:W17"/>
    <mergeCell ref="V16:V17"/>
    <mergeCell ref="A15:A17"/>
    <mergeCell ref="O15:O17"/>
    <mergeCell ref="P15:P17"/>
    <mergeCell ref="M16:M17"/>
    <mergeCell ref="N16:N17"/>
    <mergeCell ref="G16:G17"/>
    <mergeCell ref="I15:J15"/>
    <mergeCell ref="F16:F17"/>
    <mergeCell ref="J16:J17"/>
    <mergeCell ref="B15:B17"/>
    <mergeCell ref="C15:C17"/>
    <mergeCell ref="D15:D17"/>
    <mergeCell ref="I16:I17"/>
    <mergeCell ref="E15:G15"/>
    <mergeCell ref="H15:H17"/>
    <mergeCell ref="E16:E17"/>
    <mergeCell ref="K16:K17"/>
    <mergeCell ref="L16:L17"/>
    <mergeCell ref="R16:R17"/>
    <mergeCell ref="Q16:Q17"/>
    <mergeCell ref="S15:T15"/>
    <mergeCell ref="T16:T17"/>
    <mergeCell ref="S16:S17"/>
  </mergeCells>
  <phoneticPr fontId="0" type="noConversion"/>
  <pageMargins left="0.31496062992125984" right="0.31496062992125984" top="0.74803149606299213" bottom="0.74803149606299213" header="0.31496062992125984" footer="0.31496062992125984"/>
  <pageSetup paperSize="8"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"/>
  <sheetViews>
    <sheetView zoomScale="70" zoomScaleNormal="70" workbookViewId="0"/>
  </sheetViews>
  <sheetFormatPr defaultColWidth="9" defaultRowHeight="15.75" outlineLevelRow="1" x14ac:dyDescent="0.25"/>
  <cols>
    <col min="1" max="1" width="54" style="85" customWidth="1"/>
    <col min="2" max="2" width="16.25" style="85" customWidth="1"/>
    <col min="3" max="3" width="12.125" style="85" customWidth="1"/>
    <col min="4" max="4" width="13.875" style="85" customWidth="1"/>
    <col min="5" max="5" width="20.25" style="85" customWidth="1"/>
    <col min="6" max="10" width="5.875" style="85" hidden="1" customWidth="1"/>
    <col min="11" max="11" width="24.875" style="85" customWidth="1"/>
    <col min="12" max="16384" width="9" style="85"/>
  </cols>
  <sheetData>
    <row r="1" spans="1:11" x14ac:dyDescent="0.25">
      <c r="K1" s="341" t="s">
        <v>670</v>
      </c>
    </row>
    <row r="2" spans="1:11" x14ac:dyDescent="0.25">
      <c r="K2" s="341" t="s">
        <v>297</v>
      </c>
    </row>
    <row r="3" spans="1:11" x14ac:dyDescent="0.25">
      <c r="K3" s="341" t="s">
        <v>321</v>
      </c>
    </row>
    <row r="4" spans="1:11" x14ac:dyDescent="0.25">
      <c r="K4" s="341"/>
    </row>
    <row r="5" spans="1:11" x14ac:dyDescent="0.25">
      <c r="A5" s="683" t="s">
        <v>695</v>
      </c>
      <c r="B5" s="683"/>
      <c r="C5" s="683"/>
      <c r="D5" s="683"/>
      <c r="E5" s="683"/>
      <c r="F5" s="683"/>
      <c r="G5" s="683"/>
      <c r="H5" s="683"/>
      <c r="I5" s="683"/>
      <c r="J5" s="683"/>
      <c r="K5" s="683"/>
    </row>
    <row r="6" spans="1:11" x14ac:dyDescent="0.25">
      <c r="A6" s="349"/>
    </row>
    <row r="7" spans="1:11" x14ac:dyDescent="0.25">
      <c r="A7" s="349"/>
      <c r="K7" s="342" t="s">
        <v>298</v>
      </c>
    </row>
    <row r="8" spans="1:11" x14ac:dyDescent="0.25">
      <c r="A8" s="349"/>
      <c r="K8" s="342" t="s">
        <v>299</v>
      </c>
    </row>
    <row r="9" spans="1:11" x14ac:dyDescent="0.25">
      <c r="A9" s="349"/>
      <c r="K9" s="342"/>
    </row>
    <row r="10" spans="1:11" x14ac:dyDescent="0.25">
      <c r="A10" s="349"/>
      <c r="K10" s="343" t="s">
        <v>300</v>
      </c>
    </row>
    <row r="11" spans="1:11" x14ac:dyDescent="0.25">
      <c r="A11" s="349"/>
      <c r="K11" s="342" t="s">
        <v>301</v>
      </c>
    </row>
    <row r="12" spans="1:11" x14ac:dyDescent="0.25">
      <c r="A12" s="349"/>
      <c r="K12" s="342" t="s">
        <v>302</v>
      </c>
    </row>
    <row r="13" spans="1:11" x14ac:dyDescent="0.25">
      <c r="D13" s="349" t="s">
        <v>519</v>
      </c>
    </row>
    <row r="14" spans="1:11" ht="16.5" thickBot="1" x14ac:dyDescent="0.3">
      <c r="A14" s="348" t="s">
        <v>582</v>
      </c>
      <c r="B14" s="348" t="s">
        <v>583</v>
      </c>
      <c r="D14" s="350"/>
      <c r="E14" s="351"/>
      <c r="F14" s="351"/>
      <c r="G14" s="351"/>
      <c r="H14" s="351"/>
    </row>
    <row r="15" spans="1:11" x14ac:dyDescent="0.25">
      <c r="A15" s="352" t="s">
        <v>584</v>
      </c>
      <c r="B15" s="353">
        <v>1200000000</v>
      </c>
    </row>
    <row r="16" spans="1:11" x14ac:dyDescent="0.25">
      <c r="A16" s="354" t="s">
        <v>585</v>
      </c>
      <c r="B16" s="355">
        <v>0</v>
      </c>
    </row>
    <row r="17" spans="1:14" x14ac:dyDescent="0.25">
      <c r="A17" s="354" t="s">
        <v>586</v>
      </c>
      <c r="B17" s="355">
        <v>50</v>
      </c>
      <c r="D17" s="349" t="s">
        <v>463</v>
      </c>
    </row>
    <row r="18" spans="1:14" ht="16.5" thickBot="1" x14ac:dyDescent="0.3">
      <c r="A18" s="356" t="s">
        <v>587</v>
      </c>
      <c r="B18" s="357">
        <v>1</v>
      </c>
      <c r="D18" s="685" t="s">
        <v>588</v>
      </c>
      <c r="E18" s="685"/>
      <c r="F18" s="358"/>
      <c r="G18" s="359" t="e">
        <f>SUM(B80:K80)</f>
        <v>#VALUE!</v>
      </c>
      <c r="K18" s="360"/>
      <c r="N18" s="361"/>
    </row>
    <row r="19" spans="1:14" x14ac:dyDescent="0.25">
      <c r="A19" s="352" t="s">
        <v>589</v>
      </c>
      <c r="B19" s="353">
        <v>5000000</v>
      </c>
      <c r="D19" s="685" t="s">
        <v>590</v>
      </c>
      <c r="E19" s="685"/>
      <c r="F19" s="358"/>
      <c r="G19" s="359" t="e">
        <f>IF(SUM(B81:K81)=0,"не окупается",SUM(B81:K81))</f>
        <v>#DIV/0!</v>
      </c>
      <c r="K19" s="360"/>
    </row>
    <row r="20" spans="1:14" x14ac:dyDescent="0.25">
      <c r="A20" s="354" t="s">
        <v>591</v>
      </c>
      <c r="B20" s="355">
        <v>4</v>
      </c>
      <c r="D20" s="685" t="s">
        <v>592</v>
      </c>
      <c r="E20" s="685"/>
      <c r="F20" s="358"/>
      <c r="G20" s="362" t="e">
        <f>K78</f>
        <v>#DIV/0!</v>
      </c>
      <c r="K20" s="360"/>
    </row>
    <row r="21" spans="1:14" x14ac:dyDescent="0.25">
      <c r="A21" s="354" t="s">
        <v>593</v>
      </c>
      <c r="B21" s="355">
        <v>1</v>
      </c>
      <c r="D21" s="685" t="s">
        <v>594</v>
      </c>
      <c r="E21" s="685"/>
      <c r="F21" s="358"/>
      <c r="G21" s="363" t="e">
        <f>IF(G20&gt;0,"да","нет")</f>
        <v>#DIV/0!</v>
      </c>
      <c r="K21" s="360"/>
    </row>
    <row r="22" spans="1:14" x14ac:dyDescent="0.25">
      <c r="A22" s="354" t="s">
        <v>595</v>
      </c>
      <c r="B22" s="355">
        <v>450000</v>
      </c>
    </row>
    <row r="23" spans="1:14" x14ac:dyDescent="0.25">
      <c r="A23" s="354" t="s">
        <v>596</v>
      </c>
      <c r="B23" s="355">
        <v>4</v>
      </c>
    </row>
    <row r="24" spans="1:14" x14ac:dyDescent="0.25">
      <c r="A24" s="354" t="s">
        <v>597</v>
      </c>
      <c r="B24" s="355">
        <v>1</v>
      </c>
    </row>
    <row r="25" spans="1:14" x14ac:dyDescent="0.25">
      <c r="A25" s="364" t="s">
        <v>519</v>
      </c>
      <c r="B25" s="365">
        <v>0</v>
      </c>
    </row>
    <row r="26" spans="1:14" ht="16.5" thickBot="1" x14ac:dyDescent="0.3">
      <c r="A26" s="356" t="s">
        <v>89</v>
      </c>
      <c r="B26" s="366">
        <v>0.2</v>
      </c>
    </row>
    <row r="27" spans="1:14" x14ac:dyDescent="0.25">
      <c r="A27" s="352" t="s">
        <v>519</v>
      </c>
      <c r="B27" s="353">
        <v>0</v>
      </c>
    </row>
    <row r="28" spans="1:14" x14ac:dyDescent="0.25">
      <c r="A28" s="354" t="s">
        <v>598</v>
      </c>
      <c r="B28" s="355">
        <v>0</v>
      </c>
    </row>
    <row r="29" spans="1:14" ht="16.5" thickBot="1" x14ac:dyDescent="0.3">
      <c r="A29" s="364" t="s">
        <v>599</v>
      </c>
      <c r="B29" s="367">
        <v>0.1</v>
      </c>
    </row>
    <row r="30" spans="1:14" x14ac:dyDescent="0.25">
      <c r="A30" s="368" t="s">
        <v>600</v>
      </c>
      <c r="B30" s="369">
        <v>7</v>
      </c>
    </row>
    <row r="31" spans="1:14" x14ac:dyDescent="0.25">
      <c r="A31" s="370" t="s">
        <v>601</v>
      </c>
      <c r="B31" s="371">
        <v>0.12</v>
      </c>
    </row>
    <row r="32" spans="1:14" x14ac:dyDescent="0.25">
      <c r="A32" s="370" t="s">
        <v>602</v>
      </c>
      <c r="B32" s="372">
        <v>0.15</v>
      </c>
    </row>
    <row r="33" spans="1:23" x14ac:dyDescent="0.25">
      <c r="A33" s="370" t="s">
        <v>603</v>
      </c>
      <c r="B33" s="372">
        <v>0.75</v>
      </c>
    </row>
    <row r="34" spans="1:23" x14ac:dyDescent="0.25">
      <c r="A34" s="370" t="s">
        <v>604</v>
      </c>
      <c r="B34" s="372">
        <v>0.125</v>
      </c>
    </row>
    <row r="35" spans="1:23" x14ac:dyDescent="0.25">
      <c r="A35" s="370" t="s">
        <v>605</v>
      </c>
      <c r="B35" s="372">
        <f>1-B33</f>
        <v>0.25</v>
      </c>
    </row>
    <row r="36" spans="1:23" ht="16.5" thickBot="1" x14ac:dyDescent="0.3">
      <c r="A36" s="373" t="s">
        <v>606</v>
      </c>
      <c r="B36" s="374">
        <f>B35*B34+B33*B32*(1-B26)</f>
        <v>0.12125</v>
      </c>
    </row>
    <row r="37" spans="1:23" ht="31.5" x14ac:dyDescent="0.25">
      <c r="A37" s="375" t="s">
        <v>607</v>
      </c>
      <c r="B37" s="344" t="s">
        <v>579</v>
      </c>
      <c r="C37" s="345" t="s">
        <v>580</v>
      </c>
      <c r="D37" s="344" t="s">
        <v>581</v>
      </c>
      <c r="E37" s="345" t="s">
        <v>42</v>
      </c>
      <c r="F37" s="344" t="s">
        <v>688</v>
      </c>
      <c r="G37" s="345" t="s">
        <v>689</v>
      </c>
      <c r="H37" s="344" t="s">
        <v>690</v>
      </c>
      <c r="I37" s="345" t="s">
        <v>691</v>
      </c>
      <c r="J37" s="344" t="s">
        <v>692</v>
      </c>
      <c r="K37" s="346" t="s">
        <v>694</v>
      </c>
    </row>
    <row r="38" spans="1:23" outlineLevel="1" x14ac:dyDescent="0.25">
      <c r="A38" s="376" t="s">
        <v>608</v>
      </c>
      <c r="B38" s="377">
        <v>0.06</v>
      </c>
      <c r="C38" s="377">
        <v>0.06</v>
      </c>
      <c r="D38" s="377">
        <v>0.06</v>
      </c>
      <c r="E38" s="377">
        <v>0.06</v>
      </c>
      <c r="F38" s="377">
        <v>0.06</v>
      </c>
      <c r="G38" s="377">
        <v>0.06</v>
      </c>
      <c r="H38" s="377">
        <v>0.06</v>
      </c>
      <c r="I38" s="377">
        <v>0.06</v>
      </c>
      <c r="J38" s="377">
        <v>0.06</v>
      </c>
      <c r="K38" s="378">
        <v>0.06</v>
      </c>
    </row>
    <row r="39" spans="1:23" outlineLevel="1" x14ac:dyDescent="0.25">
      <c r="A39" s="376" t="s">
        <v>609</v>
      </c>
      <c r="B39" s="377">
        <f>B38</f>
        <v>0.06</v>
      </c>
      <c r="C39" s="377">
        <f>(1+B39)*(1+C38)-1</f>
        <v>0.12360000000000015</v>
      </c>
      <c r="D39" s="377">
        <f>(1+C39)*(1+D38)-1</f>
        <v>0.1910160000000003</v>
      </c>
      <c r="E39" s="377">
        <f t="shared" ref="E39:K39" si="0">(1+D39)*(1+E38)-1</f>
        <v>0.26247696000000031</v>
      </c>
      <c r="F39" s="377">
        <f t="shared" si="0"/>
        <v>0.33822557760000049</v>
      </c>
      <c r="G39" s="377">
        <f t="shared" si="0"/>
        <v>0.41851911225600058</v>
      </c>
      <c r="H39" s="377">
        <f>(1+G39)*(1+H38)-1</f>
        <v>0.5036302589913606</v>
      </c>
      <c r="I39" s="377">
        <f t="shared" si="0"/>
        <v>0.59384807453084232</v>
      </c>
      <c r="J39" s="377">
        <f t="shared" si="0"/>
        <v>0.68947895900269285</v>
      </c>
      <c r="K39" s="378">
        <f t="shared" si="0"/>
        <v>0.79084769654285458</v>
      </c>
    </row>
    <row r="40" spans="1:23" s="349" customFormat="1" ht="16.5" thickBot="1" x14ac:dyDescent="0.3">
      <c r="A40" s="379" t="s">
        <v>610</v>
      </c>
      <c r="B40" s="380">
        <v>425000000</v>
      </c>
      <c r="C40" s="381">
        <f>B40*(1+C39)</f>
        <v>477530000.00000006</v>
      </c>
      <c r="D40" s="381">
        <f t="shared" ref="D40:K40" si="1">C40*(1+D39)</f>
        <v>568745870.48000026</v>
      </c>
      <c r="E40" s="381">
        <f t="shared" si="1"/>
        <v>718028557.5761447</v>
      </c>
      <c r="F40" s="381">
        <f t="shared" si="1"/>
        <v>960884181.1956315</v>
      </c>
      <c r="G40" s="381">
        <f t="shared" si="1"/>
        <v>1363032575.6904612</v>
      </c>
      <c r="H40" s="381">
        <f t="shared" si="1"/>
        <v>2049497024.7991095</v>
      </c>
      <c r="I40" s="381">
        <f t="shared" si="1"/>
        <v>3266586886.7327504</v>
      </c>
      <c r="J40" s="381">
        <f t="shared" si="1"/>
        <v>5518829812.8890944</v>
      </c>
      <c r="K40" s="382">
        <f t="shared" si="1"/>
        <v>9883383658.0244675</v>
      </c>
    </row>
    <row r="41" spans="1:23" ht="16.5" thickBot="1" x14ac:dyDescent="0.3"/>
    <row r="42" spans="1:23" ht="31.5" x14ac:dyDescent="0.25">
      <c r="A42" s="383" t="s">
        <v>611</v>
      </c>
      <c r="B42" s="344" t="s">
        <v>579</v>
      </c>
      <c r="C42" s="345" t="s">
        <v>580</v>
      </c>
      <c r="D42" s="344" t="s">
        <v>581</v>
      </c>
      <c r="E42" s="345" t="s">
        <v>42</v>
      </c>
      <c r="F42" s="344" t="s">
        <v>688</v>
      </c>
      <c r="G42" s="345" t="s">
        <v>689</v>
      </c>
      <c r="H42" s="344" t="s">
        <v>690</v>
      </c>
      <c r="I42" s="345" t="s">
        <v>691</v>
      </c>
      <c r="J42" s="344" t="s">
        <v>692</v>
      </c>
      <c r="K42" s="346" t="s">
        <v>694</v>
      </c>
      <c r="L42" s="384"/>
      <c r="M42" s="384"/>
      <c r="N42" s="384"/>
      <c r="O42" s="384"/>
      <c r="P42" s="384"/>
      <c r="Q42" s="384"/>
      <c r="R42" s="384"/>
      <c r="S42" s="384"/>
      <c r="T42" s="384"/>
      <c r="U42" s="384"/>
      <c r="V42" s="384"/>
      <c r="W42" s="384"/>
    </row>
    <row r="43" spans="1:23" x14ac:dyDescent="0.25">
      <c r="A43" s="385" t="s">
        <v>612</v>
      </c>
      <c r="B43" s="386">
        <v>0</v>
      </c>
      <c r="C43" s="386">
        <f t="shared" ref="C43:K43" si="2">B43+B44-B45</f>
        <v>910285714.28571427</v>
      </c>
      <c r="D43" s="386">
        <f t="shared" si="2"/>
        <v>758571428.57142854</v>
      </c>
      <c r="E43" s="386">
        <f t="shared" si="2"/>
        <v>606857142.85714281</v>
      </c>
      <c r="F43" s="386">
        <f t="shared" si="2"/>
        <v>455142857.14285707</v>
      </c>
      <c r="G43" s="386">
        <f t="shared" si="2"/>
        <v>303428571.42857134</v>
      </c>
      <c r="H43" s="386">
        <f t="shared" si="2"/>
        <v>151714285.71428564</v>
      </c>
      <c r="I43" s="386">
        <f t="shared" si="2"/>
        <v>0</v>
      </c>
      <c r="J43" s="386">
        <f t="shared" si="2"/>
        <v>0</v>
      </c>
      <c r="K43" s="387">
        <f t="shared" si="2"/>
        <v>0</v>
      </c>
      <c r="L43" s="384"/>
      <c r="M43" s="384"/>
      <c r="N43" s="384"/>
      <c r="O43" s="384"/>
      <c r="P43" s="384"/>
      <c r="Q43" s="384"/>
      <c r="R43" s="384"/>
      <c r="S43" s="384"/>
      <c r="T43" s="384"/>
      <c r="U43" s="384"/>
      <c r="V43" s="384"/>
      <c r="W43" s="384"/>
    </row>
    <row r="44" spans="1:23" x14ac:dyDescent="0.25">
      <c r="A44" s="385" t="s">
        <v>613</v>
      </c>
      <c r="B44" s="386">
        <f>B15*B18*B33*1.18</f>
        <v>1062000000</v>
      </c>
      <c r="C44" s="386">
        <v>0</v>
      </c>
      <c r="D44" s="386">
        <v>0</v>
      </c>
      <c r="E44" s="386">
        <v>0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7">
        <v>0</v>
      </c>
      <c r="L44" s="384"/>
      <c r="M44" s="384"/>
      <c r="N44" s="384"/>
      <c r="O44" s="384"/>
      <c r="P44" s="384"/>
      <c r="Q44" s="384"/>
      <c r="R44" s="384"/>
      <c r="S44" s="384"/>
      <c r="T44" s="384"/>
      <c r="U44" s="384"/>
      <c r="V44" s="384"/>
      <c r="W44" s="384"/>
    </row>
    <row r="45" spans="1:23" x14ac:dyDescent="0.25">
      <c r="A45" s="376" t="s">
        <v>614</v>
      </c>
      <c r="B45" s="386">
        <f>$B$44/$B$30</f>
        <v>151714285.7142857</v>
      </c>
      <c r="C45" s="386">
        <f>IF(ROUND(C43,1)=0,0,B45+C44/$B$30)</f>
        <v>151714285.7142857</v>
      </c>
      <c r="D45" s="386">
        <f t="shared" ref="D45:J45" si="3">IF(ROUND(D43,1)=0,0,C45+D44/$B$30)</f>
        <v>151714285.7142857</v>
      </c>
      <c r="E45" s="386">
        <f t="shared" si="3"/>
        <v>151714285.7142857</v>
      </c>
      <c r="F45" s="386">
        <f t="shared" si="3"/>
        <v>151714285.7142857</v>
      </c>
      <c r="G45" s="386">
        <f t="shared" si="3"/>
        <v>151714285.7142857</v>
      </c>
      <c r="H45" s="386">
        <f t="shared" si="3"/>
        <v>151714285.7142857</v>
      </c>
      <c r="I45" s="386">
        <f t="shared" si="3"/>
        <v>0</v>
      </c>
      <c r="J45" s="386">
        <f t="shared" si="3"/>
        <v>0</v>
      </c>
      <c r="K45" s="387">
        <f>IF(ROUND(K43,1)=0,0,J45+K44/$B$30)</f>
        <v>0</v>
      </c>
      <c r="L45" s="384"/>
      <c r="M45" s="384"/>
      <c r="N45" s="384"/>
      <c r="O45" s="384"/>
      <c r="P45" s="384"/>
      <c r="Q45" s="384"/>
      <c r="R45" s="384"/>
      <c r="S45" s="384"/>
      <c r="T45" s="384"/>
      <c r="U45" s="384"/>
      <c r="V45" s="384"/>
      <c r="W45" s="384"/>
    </row>
    <row r="46" spans="1:23" ht="16.5" thickBot="1" x14ac:dyDescent="0.3">
      <c r="A46" s="379" t="s">
        <v>615</v>
      </c>
      <c r="B46" s="388">
        <f t="shared" ref="B46:K46" si="4">AVERAGE(SUM(B43:B44),(SUM(B43:B44)-B45))*$B$32</f>
        <v>147921428.57142857</v>
      </c>
      <c r="C46" s="388">
        <f t="shared" si="4"/>
        <v>125164285.71428572</v>
      </c>
      <c r="D46" s="388">
        <f t="shared" si="4"/>
        <v>102407142.85714284</v>
      </c>
      <c r="E46" s="388">
        <f t="shared" si="4"/>
        <v>79649999.999999985</v>
      </c>
      <c r="F46" s="388">
        <f t="shared" si="4"/>
        <v>56892857.142857127</v>
      </c>
      <c r="G46" s="388">
        <f t="shared" si="4"/>
        <v>34135714.285714269</v>
      </c>
      <c r="H46" s="388">
        <f t="shared" si="4"/>
        <v>11378571.428571418</v>
      </c>
      <c r="I46" s="388">
        <f t="shared" si="4"/>
        <v>0</v>
      </c>
      <c r="J46" s="388">
        <f t="shared" si="4"/>
        <v>0</v>
      </c>
      <c r="K46" s="389">
        <f t="shared" si="4"/>
        <v>0</v>
      </c>
      <c r="L46" s="384"/>
      <c r="M46" s="384"/>
      <c r="N46" s="384"/>
      <c r="O46" s="384"/>
      <c r="P46" s="384"/>
      <c r="Q46" s="384"/>
      <c r="R46" s="384"/>
      <c r="S46" s="384"/>
      <c r="T46" s="384"/>
      <c r="U46" s="384"/>
      <c r="V46" s="384"/>
      <c r="W46" s="384"/>
    </row>
    <row r="47" spans="1:23" ht="16.5" thickBot="1" x14ac:dyDescent="0.3">
      <c r="A47" s="390"/>
      <c r="B47" s="391"/>
      <c r="C47" s="391"/>
      <c r="D47" s="391"/>
      <c r="E47" s="391"/>
      <c r="F47" s="391"/>
      <c r="G47" s="391"/>
      <c r="H47" s="391"/>
      <c r="I47" s="391"/>
      <c r="J47" s="391"/>
      <c r="K47" s="391"/>
      <c r="L47" s="384"/>
      <c r="M47" s="384"/>
      <c r="N47" s="384"/>
      <c r="O47" s="384"/>
      <c r="P47" s="384"/>
      <c r="Q47" s="384"/>
      <c r="R47" s="384"/>
      <c r="S47" s="384"/>
      <c r="T47" s="384"/>
      <c r="U47" s="384"/>
      <c r="V47" s="384"/>
      <c r="W47" s="384"/>
    </row>
    <row r="48" spans="1:23" s="393" customFormat="1" ht="31.5" x14ac:dyDescent="0.25">
      <c r="A48" s="383" t="s">
        <v>616</v>
      </c>
      <c r="B48" s="392" t="str">
        <f>B37</f>
        <v>N</v>
      </c>
      <c r="C48" s="392" t="str">
        <f t="shared" ref="C48:J48" si="5">C37</f>
        <v>N+1</v>
      </c>
      <c r="D48" s="392" t="str">
        <f t="shared" si="5"/>
        <v>N+2</v>
      </c>
      <c r="E48" s="392" t="str">
        <f t="shared" si="5"/>
        <v>…</v>
      </c>
      <c r="F48" s="392" t="str">
        <f t="shared" si="5"/>
        <v>N+4</v>
      </c>
      <c r="G48" s="392" t="str">
        <f t="shared" si="5"/>
        <v>N+5</v>
      </c>
      <c r="H48" s="392" t="str">
        <f t="shared" si="5"/>
        <v>N+6</v>
      </c>
      <c r="I48" s="392" t="str">
        <f t="shared" si="5"/>
        <v>N+7</v>
      </c>
      <c r="J48" s="392" t="str">
        <f t="shared" si="5"/>
        <v>N+8</v>
      </c>
      <c r="K48" s="347" t="s">
        <v>694</v>
      </c>
    </row>
    <row r="49" spans="1:23" s="349" customFormat="1" ht="14.25" x14ac:dyDescent="0.25">
      <c r="A49" s="394" t="s">
        <v>617</v>
      </c>
      <c r="B49" s="395">
        <f>B40*$B$18</f>
        <v>425000000</v>
      </c>
      <c r="C49" s="395">
        <f t="shared" ref="C49:K49" si="6">C40*$B$18</f>
        <v>477530000.00000006</v>
      </c>
      <c r="D49" s="395">
        <f t="shared" si="6"/>
        <v>568745870.48000026</v>
      </c>
      <c r="E49" s="395">
        <f t="shared" si="6"/>
        <v>718028557.5761447</v>
      </c>
      <c r="F49" s="395">
        <f t="shared" si="6"/>
        <v>960884181.1956315</v>
      </c>
      <c r="G49" s="395">
        <f t="shared" si="6"/>
        <v>1363032575.6904612</v>
      </c>
      <c r="H49" s="395">
        <f t="shared" si="6"/>
        <v>2049497024.7991095</v>
      </c>
      <c r="I49" s="395">
        <f t="shared" si="6"/>
        <v>3266586886.7327504</v>
      </c>
      <c r="J49" s="395">
        <f t="shared" si="6"/>
        <v>5518829812.8890944</v>
      </c>
      <c r="K49" s="396">
        <f t="shared" si="6"/>
        <v>9883383658.0244675</v>
      </c>
    </row>
    <row r="50" spans="1:23" x14ac:dyDescent="0.25">
      <c r="A50" s="385" t="s">
        <v>618</v>
      </c>
      <c r="B50" s="397">
        <f>SUM(B51:B56)</f>
        <v>-31865480.000000004</v>
      </c>
      <c r="C50" s="397">
        <f t="shared" ref="C50:K50" si="7">SUM(C51:C56)</f>
        <v>-31900580.000000004</v>
      </c>
      <c r="D50" s="397">
        <f t="shared" si="7"/>
        <v>-31956477.200000007</v>
      </c>
      <c r="E50" s="397">
        <f t="shared" si="7"/>
        <v>-32034419.432000004</v>
      </c>
      <c r="F50" s="397">
        <f>SUM(F51:F56)</f>
        <v>-32135729.397920005</v>
      </c>
      <c r="G50" s="397">
        <f t="shared" si="7"/>
        <v>-32261809.161795206</v>
      </c>
      <c r="H50" s="397">
        <f t="shared" si="7"/>
        <v>-32414144.91150292</v>
      </c>
      <c r="I50" s="397">
        <f>SUM(I51:I56)</f>
        <v>-32594312.006193094</v>
      </c>
      <c r="J50" s="397">
        <f t="shared" si="7"/>
        <v>-32803980.326564681</v>
      </c>
      <c r="K50" s="398">
        <f t="shared" si="7"/>
        <v>-33044919.946158562</v>
      </c>
    </row>
    <row r="51" spans="1:23" x14ac:dyDescent="0.25">
      <c r="A51" s="399" t="s">
        <v>619</v>
      </c>
      <c r="B51" s="397">
        <f t="shared" ref="B51:K51" si="8">-IF(B$37&lt;=$B$20,0,$B$19*(1+B$39)*$B$18)</f>
        <v>-5300000</v>
      </c>
      <c r="C51" s="397">
        <f t="shared" si="8"/>
        <v>-5618000.0000000009</v>
      </c>
      <c r="D51" s="397">
        <f t="shared" si="8"/>
        <v>-5955080.0000000019</v>
      </c>
      <c r="E51" s="397">
        <f t="shared" si="8"/>
        <v>-6312384.8000000017</v>
      </c>
      <c r="F51" s="397">
        <f t="shared" si="8"/>
        <v>-6691127.8880000021</v>
      </c>
      <c r="G51" s="397">
        <f t="shared" si="8"/>
        <v>-7092595.5612800028</v>
      </c>
      <c r="H51" s="397">
        <f t="shared" si="8"/>
        <v>-7518151.2949568033</v>
      </c>
      <c r="I51" s="397">
        <f t="shared" si="8"/>
        <v>-7969240.3726542117</v>
      </c>
      <c r="J51" s="397">
        <f t="shared" si="8"/>
        <v>-8447394.795013465</v>
      </c>
      <c r="K51" s="398">
        <f t="shared" si="8"/>
        <v>-8954238.482714273</v>
      </c>
    </row>
    <row r="52" spans="1:23" x14ac:dyDescent="0.25">
      <c r="A52" s="399" t="str">
        <f>A22</f>
        <v>Прочие расходы при эксплуатации объекта, руб. без НДС</v>
      </c>
      <c r="B52" s="397">
        <f t="shared" ref="B52:K52" si="9">-IF(B$37&lt;=$B$23,0,$B$22*(1+B$39)*$B$18)</f>
        <v>-477000</v>
      </c>
      <c r="C52" s="397">
        <f t="shared" si="9"/>
        <v>-505620.00000000006</v>
      </c>
      <c r="D52" s="397">
        <f t="shared" si="9"/>
        <v>-535957.20000000019</v>
      </c>
      <c r="E52" s="397">
        <f t="shared" si="9"/>
        <v>-568114.6320000001</v>
      </c>
      <c r="F52" s="397">
        <f t="shared" si="9"/>
        <v>-602201.50992000022</v>
      </c>
      <c r="G52" s="397">
        <f t="shared" si="9"/>
        <v>-638333.60051520029</v>
      </c>
      <c r="H52" s="397">
        <f t="shared" si="9"/>
        <v>-676633.61654611223</v>
      </c>
      <c r="I52" s="397">
        <f t="shared" si="9"/>
        <v>-717231.63353887899</v>
      </c>
      <c r="J52" s="397">
        <f t="shared" si="9"/>
        <v>-760265.53155121184</v>
      </c>
      <c r="K52" s="398">
        <f t="shared" si="9"/>
        <v>-805881.46344428451</v>
      </c>
    </row>
    <row r="53" spans="1:23" x14ac:dyDescent="0.25">
      <c r="A53" s="399" t="s">
        <v>519</v>
      </c>
      <c r="B53" s="397">
        <f t="shared" ref="B53:K53" si="10">-IF(B$37&lt;=$B$20,0,$B$25*(1+B$39)*$B$18)</f>
        <v>0</v>
      </c>
      <c r="C53" s="397">
        <f t="shared" si="10"/>
        <v>0</v>
      </c>
      <c r="D53" s="397">
        <f t="shared" si="10"/>
        <v>0</v>
      </c>
      <c r="E53" s="397">
        <f t="shared" si="10"/>
        <v>0</v>
      </c>
      <c r="F53" s="397">
        <f t="shared" si="10"/>
        <v>0</v>
      </c>
      <c r="G53" s="397">
        <f t="shared" si="10"/>
        <v>0</v>
      </c>
      <c r="H53" s="397">
        <f t="shared" si="10"/>
        <v>0</v>
      </c>
      <c r="I53" s="397">
        <f t="shared" si="10"/>
        <v>0</v>
      </c>
      <c r="J53" s="397">
        <f t="shared" si="10"/>
        <v>0</v>
      </c>
      <c r="K53" s="398">
        <f t="shared" si="10"/>
        <v>0</v>
      </c>
    </row>
    <row r="54" spans="1:23" x14ac:dyDescent="0.25">
      <c r="A54" s="399" t="s">
        <v>519</v>
      </c>
      <c r="B54" s="397">
        <f t="shared" ref="B54:K54" si="11">-$B$27*(1+B$39)*$B$18*365</f>
        <v>0</v>
      </c>
      <c r="C54" s="397">
        <f t="shared" si="11"/>
        <v>0</v>
      </c>
      <c r="D54" s="397">
        <f t="shared" si="11"/>
        <v>0</v>
      </c>
      <c r="E54" s="397">
        <f t="shared" si="11"/>
        <v>0</v>
      </c>
      <c r="F54" s="397">
        <f t="shared" si="11"/>
        <v>0</v>
      </c>
      <c r="G54" s="397">
        <f t="shared" si="11"/>
        <v>0</v>
      </c>
      <c r="H54" s="397">
        <f t="shared" si="11"/>
        <v>0</v>
      </c>
      <c r="I54" s="397">
        <f t="shared" si="11"/>
        <v>0</v>
      </c>
      <c r="J54" s="397">
        <f t="shared" si="11"/>
        <v>0</v>
      </c>
      <c r="K54" s="398">
        <f t="shared" si="11"/>
        <v>0</v>
      </c>
    </row>
    <row r="55" spans="1:23" x14ac:dyDescent="0.25">
      <c r="A55" s="399" t="s">
        <v>519</v>
      </c>
      <c r="B55" s="397">
        <f t="shared" ref="B55:K55" si="12">-$B$28*(1+B$39)*12</f>
        <v>0</v>
      </c>
      <c r="C55" s="397">
        <f t="shared" si="12"/>
        <v>0</v>
      </c>
      <c r="D55" s="397">
        <f t="shared" si="12"/>
        <v>0</v>
      </c>
      <c r="E55" s="397">
        <f t="shared" si="12"/>
        <v>0</v>
      </c>
      <c r="F55" s="397">
        <f t="shared" si="12"/>
        <v>0</v>
      </c>
      <c r="G55" s="397">
        <f t="shared" si="12"/>
        <v>0</v>
      </c>
      <c r="H55" s="397">
        <f t="shared" si="12"/>
        <v>0</v>
      </c>
      <c r="I55" s="397">
        <f t="shared" si="12"/>
        <v>0</v>
      </c>
      <c r="J55" s="397">
        <f t="shared" si="12"/>
        <v>0</v>
      </c>
      <c r="K55" s="398">
        <f t="shared" si="12"/>
        <v>0</v>
      </c>
    </row>
    <row r="56" spans="1:23" x14ac:dyDescent="0.25">
      <c r="A56" s="399" t="s">
        <v>620</v>
      </c>
      <c r="B56" s="397">
        <f>-(($B$15+$B$16)*$B$18+($B$15+$B$16)*$B$18+SUM($B$58:B58))/2*2.2%</f>
        <v>-26088480.000000004</v>
      </c>
      <c r="C56" s="397">
        <f>-(($B$15+$B$16)*$B$18+($B$15+$B$16)*$B$18+SUM($B$58:C58))/2*2.2%</f>
        <v>-25776960.000000004</v>
      </c>
      <c r="D56" s="397">
        <f>-(($B$15+$B$16)*$B$18+($B$15+$B$16)*$B$18+SUM($B$58:D58))/2*2.2%</f>
        <v>-25465440.000000004</v>
      </c>
      <c r="E56" s="397">
        <f>-(($B$15+$B$16)*$B$18+($B$15+$B$16)*$B$18+SUM($B$58:E58))/2*2.2%</f>
        <v>-25153920.000000004</v>
      </c>
      <c r="F56" s="397">
        <f>-(($B$15+$B$16)*$B$18+($B$15+$B$16)*$B$18+SUM($B$58:F58))/2*2.2%</f>
        <v>-24842400.000000004</v>
      </c>
      <c r="G56" s="397">
        <f>-(($B$15+$B$16)*$B$18+($B$15+$B$16)*$B$18+SUM($B$58:G58))/2*2.2%</f>
        <v>-24530880.000000004</v>
      </c>
      <c r="H56" s="397">
        <f>-(($B$15+$B$16)*$B$18+($B$15+$B$16)*$B$18+SUM($B$58:H58))/2*2.2%</f>
        <v>-24219360.000000004</v>
      </c>
      <c r="I56" s="397">
        <f>-(($B$15+$B$16)*$B$18+($B$15+$B$16)*$B$18+SUM($B$58:I58))/2*2.2%</f>
        <v>-23907840.000000004</v>
      </c>
      <c r="J56" s="397">
        <f>-(($B$15+$B$16)*$B$18+($B$15+$B$16)*$B$18+SUM($B$58:J58))/2*2.2%</f>
        <v>-23596320.000000004</v>
      </c>
      <c r="K56" s="398">
        <f>-(($B$15+$B$16)*$B$18+($B$15+$B$16)*$B$18+SUM($B$58:K58))/2*2.2%</f>
        <v>-23284800.000000004</v>
      </c>
    </row>
    <row r="57" spans="1:23" s="349" customFormat="1" ht="14.25" x14ac:dyDescent="0.25">
      <c r="A57" s="400" t="s">
        <v>106</v>
      </c>
      <c r="B57" s="395">
        <f>B49+B50</f>
        <v>393134520</v>
      </c>
      <c r="C57" s="395">
        <f t="shared" ref="C57:K57" si="13">C49+C50</f>
        <v>445629420.00000006</v>
      </c>
      <c r="D57" s="395">
        <f t="shared" si="13"/>
        <v>536789393.28000027</v>
      </c>
      <c r="E57" s="395">
        <f t="shared" si="13"/>
        <v>685994138.14414465</v>
      </c>
      <c r="F57" s="395">
        <f>F49+F50</f>
        <v>928748451.79771149</v>
      </c>
      <c r="G57" s="395">
        <f t="shared" si="13"/>
        <v>1330770766.528666</v>
      </c>
      <c r="H57" s="395">
        <f t="shared" si="13"/>
        <v>2017082879.8876066</v>
      </c>
      <c r="I57" s="395">
        <f t="shared" si="13"/>
        <v>3233992574.7265573</v>
      </c>
      <c r="J57" s="395">
        <f t="shared" si="13"/>
        <v>5486025832.5625296</v>
      </c>
      <c r="K57" s="396">
        <f t="shared" si="13"/>
        <v>9850338738.0783081</v>
      </c>
    </row>
    <row r="58" spans="1:23" x14ac:dyDescent="0.25">
      <c r="A58" s="399" t="s">
        <v>30</v>
      </c>
      <c r="B58" s="397">
        <f>-(B15+B16)*1.18*B18/B17</f>
        <v>-28320000</v>
      </c>
      <c r="C58" s="397">
        <f>B58</f>
        <v>-28320000</v>
      </c>
      <c r="D58" s="397">
        <f t="shared" ref="D58:K58" si="14">C58</f>
        <v>-28320000</v>
      </c>
      <c r="E58" s="397">
        <f t="shared" si="14"/>
        <v>-28320000</v>
      </c>
      <c r="F58" s="397">
        <f t="shared" si="14"/>
        <v>-28320000</v>
      </c>
      <c r="G58" s="397">
        <f t="shared" si="14"/>
        <v>-28320000</v>
      </c>
      <c r="H58" s="397">
        <f t="shared" si="14"/>
        <v>-28320000</v>
      </c>
      <c r="I58" s="397">
        <f t="shared" si="14"/>
        <v>-28320000</v>
      </c>
      <c r="J58" s="397">
        <f t="shared" si="14"/>
        <v>-28320000</v>
      </c>
      <c r="K58" s="398">
        <f t="shared" si="14"/>
        <v>-28320000</v>
      </c>
    </row>
    <row r="59" spans="1:23" s="349" customFormat="1" ht="14.25" x14ac:dyDescent="0.25">
      <c r="A59" s="400" t="s">
        <v>621</v>
      </c>
      <c r="B59" s="395">
        <f>B57+B58</f>
        <v>364814520</v>
      </c>
      <c r="C59" s="395">
        <f t="shared" ref="C59:K59" si="15">C57+C58</f>
        <v>417309420.00000006</v>
      </c>
      <c r="D59" s="395">
        <f t="shared" si="15"/>
        <v>508469393.28000027</v>
      </c>
      <c r="E59" s="395">
        <f t="shared" si="15"/>
        <v>657674138.14414465</v>
      </c>
      <c r="F59" s="395">
        <f>F57+F58</f>
        <v>900428451.79771149</v>
      </c>
      <c r="G59" s="395">
        <f t="shared" si="15"/>
        <v>1302450766.528666</v>
      </c>
      <c r="H59" s="395">
        <f t="shared" si="15"/>
        <v>1988762879.8876066</v>
      </c>
      <c r="I59" s="395">
        <f>I57+I58</f>
        <v>3205672574.7265573</v>
      </c>
      <c r="J59" s="395">
        <f t="shared" si="15"/>
        <v>5457705832.5625296</v>
      </c>
      <c r="K59" s="396">
        <f t="shared" si="15"/>
        <v>9822018738.0783081</v>
      </c>
    </row>
    <row r="60" spans="1:23" x14ac:dyDescent="0.25">
      <c r="A60" s="399" t="s">
        <v>622</v>
      </c>
      <c r="B60" s="397">
        <f t="shared" ref="B60:K60" si="16">-B46</f>
        <v>-147921428.57142857</v>
      </c>
      <c r="C60" s="397">
        <f t="shared" si="16"/>
        <v>-125164285.71428572</v>
      </c>
      <c r="D60" s="397">
        <f t="shared" si="16"/>
        <v>-102407142.85714284</v>
      </c>
      <c r="E60" s="397">
        <f t="shared" si="16"/>
        <v>-79649999.999999985</v>
      </c>
      <c r="F60" s="397">
        <f t="shared" si="16"/>
        <v>-56892857.142857127</v>
      </c>
      <c r="G60" s="397">
        <f t="shared" si="16"/>
        <v>-34135714.285714269</v>
      </c>
      <c r="H60" s="397">
        <f t="shared" si="16"/>
        <v>-11378571.428571418</v>
      </c>
      <c r="I60" s="397">
        <f t="shared" si="16"/>
        <v>0</v>
      </c>
      <c r="J60" s="397">
        <f t="shared" si="16"/>
        <v>0</v>
      </c>
      <c r="K60" s="398">
        <f t="shared" si="16"/>
        <v>0</v>
      </c>
    </row>
    <row r="61" spans="1:23" s="349" customFormat="1" ht="14.25" x14ac:dyDescent="0.25">
      <c r="A61" s="400" t="s">
        <v>623</v>
      </c>
      <c r="B61" s="395">
        <f>B59+B60</f>
        <v>216893091.42857143</v>
      </c>
      <c r="C61" s="395">
        <f t="shared" ref="C61:K61" si="17">C59+C60</f>
        <v>292145134.28571433</v>
      </c>
      <c r="D61" s="395">
        <f t="shared" si="17"/>
        <v>406062250.4228574</v>
      </c>
      <c r="E61" s="395">
        <f t="shared" si="17"/>
        <v>578024138.14414465</v>
      </c>
      <c r="F61" s="395">
        <f t="shared" si="17"/>
        <v>843535594.65485442</v>
      </c>
      <c r="G61" s="395">
        <f t="shared" si="17"/>
        <v>1268315052.2429519</v>
      </c>
      <c r="H61" s="395">
        <f t="shared" si="17"/>
        <v>1977384308.4590352</v>
      </c>
      <c r="I61" s="395">
        <f t="shared" si="17"/>
        <v>3205672574.7265573</v>
      </c>
      <c r="J61" s="395">
        <f t="shared" si="17"/>
        <v>5457705832.5625296</v>
      </c>
      <c r="K61" s="396">
        <f t="shared" si="17"/>
        <v>9822018738.0783081</v>
      </c>
    </row>
    <row r="62" spans="1:23" x14ac:dyDescent="0.25">
      <c r="A62" s="399" t="s">
        <v>89</v>
      </c>
      <c r="B62" s="397">
        <f t="shared" ref="B62:H62" si="18">-B61*$B$26</f>
        <v>-43378618.285714291</v>
      </c>
      <c r="C62" s="397">
        <f t="shared" si="18"/>
        <v>-58429026.857142866</v>
      </c>
      <c r="D62" s="397">
        <f t="shared" si="18"/>
        <v>-81212450.084571481</v>
      </c>
      <c r="E62" s="397">
        <f t="shared" si="18"/>
        <v>-115604827.62882894</v>
      </c>
      <c r="F62" s="397">
        <f t="shared" si="18"/>
        <v>-168707118.93097091</v>
      </c>
      <c r="G62" s="397">
        <f t="shared" si="18"/>
        <v>-253663010.4485904</v>
      </c>
      <c r="H62" s="397">
        <f t="shared" si="18"/>
        <v>-395476861.69180703</v>
      </c>
      <c r="I62" s="397">
        <f>-I61*$B$26</f>
        <v>-641134514.94531143</v>
      </c>
      <c r="J62" s="397">
        <f>-J61*$B$26</f>
        <v>-1091541166.512506</v>
      </c>
      <c r="K62" s="398">
        <f>-K61*$B$26</f>
        <v>-1964403747.6156616</v>
      </c>
    </row>
    <row r="63" spans="1:23" ht="16.5" thickBot="1" x14ac:dyDescent="0.3">
      <c r="A63" s="401" t="s">
        <v>456</v>
      </c>
      <c r="B63" s="402">
        <f t="shared" ref="B63:K63" si="19">B61+B62</f>
        <v>173514473.14285713</v>
      </c>
      <c r="C63" s="402">
        <f t="shared" si="19"/>
        <v>233716107.42857146</v>
      </c>
      <c r="D63" s="402">
        <f t="shared" si="19"/>
        <v>324849800.33828592</v>
      </c>
      <c r="E63" s="402">
        <f t="shared" si="19"/>
        <v>462419310.51531571</v>
      </c>
      <c r="F63" s="402">
        <f t="shared" si="19"/>
        <v>674828475.72388351</v>
      </c>
      <c r="G63" s="402">
        <f t="shared" si="19"/>
        <v>1014652041.7943615</v>
      </c>
      <c r="H63" s="402">
        <f t="shared" si="19"/>
        <v>1581907446.7672281</v>
      </c>
      <c r="I63" s="402">
        <f t="shared" si="19"/>
        <v>2564538059.7812457</v>
      </c>
      <c r="J63" s="402">
        <f t="shared" si="19"/>
        <v>4366164666.050024</v>
      </c>
      <c r="K63" s="403">
        <f t="shared" si="19"/>
        <v>7857614990.4626465</v>
      </c>
    </row>
    <row r="64" spans="1:23" ht="16.5" thickBot="1" x14ac:dyDescent="0.3">
      <c r="A64" s="393"/>
      <c r="B64" s="404">
        <v>0.5</v>
      </c>
      <c r="C64" s="404" t="e">
        <f>AVERAGE(B48:C48)</f>
        <v>#DIV/0!</v>
      </c>
      <c r="D64" s="404" t="e">
        <f t="shared" ref="D64:K64" si="20">AVERAGE(C48:D48)</f>
        <v>#DIV/0!</v>
      </c>
      <c r="E64" s="404" t="e">
        <f t="shared" si="20"/>
        <v>#DIV/0!</v>
      </c>
      <c r="F64" s="404" t="e">
        <f t="shared" si="20"/>
        <v>#DIV/0!</v>
      </c>
      <c r="G64" s="404" t="e">
        <f t="shared" si="20"/>
        <v>#DIV/0!</v>
      </c>
      <c r="H64" s="404" t="e">
        <f t="shared" si="20"/>
        <v>#DIV/0!</v>
      </c>
      <c r="I64" s="404" t="e">
        <f t="shared" si="20"/>
        <v>#DIV/0!</v>
      </c>
      <c r="J64" s="404" t="e">
        <f t="shared" si="20"/>
        <v>#DIV/0!</v>
      </c>
      <c r="K64" s="404" t="e">
        <f t="shared" si="20"/>
        <v>#DIV/0!</v>
      </c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</row>
    <row r="65" spans="1:23" ht="31.5" x14ac:dyDescent="0.25">
      <c r="A65" s="383" t="s">
        <v>624</v>
      </c>
      <c r="B65" s="392" t="str">
        <f>B48</f>
        <v>N</v>
      </c>
      <c r="C65" s="392" t="str">
        <f t="shared" ref="C65:J65" si="21">C48</f>
        <v>N+1</v>
      </c>
      <c r="D65" s="392" t="str">
        <f t="shared" si="21"/>
        <v>N+2</v>
      </c>
      <c r="E65" s="392" t="str">
        <f t="shared" si="21"/>
        <v>…</v>
      </c>
      <c r="F65" s="392" t="str">
        <f>F48</f>
        <v>N+4</v>
      </c>
      <c r="G65" s="392" t="str">
        <f t="shared" si="21"/>
        <v>N+5</v>
      </c>
      <c r="H65" s="392" t="str">
        <f t="shared" si="21"/>
        <v>N+6</v>
      </c>
      <c r="I65" s="392" t="str">
        <f t="shared" si="21"/>
        <v>N+7</v>
      </c>
      <c r="J65" s="392" t="str">
        <f t="shared" si="21"/>
        <v>N+8</v>
      </c>
      <c r="K65" s="347" t="s">
        <v>694</v>
      </c>
      <c r="L65" s="384"/>
      <c r="M65" s="384"/>
      <c r="N65" s="384"/>
      <c r="O65" s="384"/>
      <c r="P65" s="384"/>
      <c r="Q65" s="384"/>
      <c r="R65" s="384"/>
      <c r="S65" s="384"/>
      <c r="T65" s="384"/>
      <c r="U65" s="384"/>
      <c r="V65" s="384"/>
      <c r="W65" s="384"/>
    </row>
    <row r="66" spans="1:23" s="349" customFormat="1" ht="14.25" x14ac:dyDescent="0.25">
      <c r="A66" s="394" t="s">
        <v>621</v>
      </c>
      <c r="B66" s="395">
        <f>B59</f>
        <v>364814520</v>
      </c>
      <c r="C66" s="395">
        <f t="shared" ref="C66:K66" si="22">C59</f>
        <v>417309420.00000006</v>
      </c>
      <c r="D66" s="395">
        <f t="shared" si="22"/>
        <v>508469393.28000027</v>
      </c>
      <c r="E66" s="395">
        <f t="shared" si="22"/>
        <v>657674138.14414465</v>
      </c>
      <c r="F66" s="395">
        <f t="shared" si="22"/>
        <v>900428451.79771149</v>
      </c>
      <c r="G66" s="395">
        <f t="shared" si="22"/>
        <v>1302450766.528666</v>
      </c>
      <c r="H66" s="395">
        <f t="shared" si="22"/>
        <v>1988762879.8876066</v>
      </c>
      <c r="I66" s="395">
        <f t="shared" si="22"/>
        <v>3205672574.7265573</v>
      </c>
      <c r="J66" s="395">
        <f t="shared" si="22"/>
        <v>5457705832.5625296</v>
      </c>
      <c r="K66" s="396">
        <f t="shared" si="22"/>
        <v>9822018738.0783081</v>
      </c>
      <c r="L66" s="405"/>
      <c r="M66" s="405"/>
      <c r="N66" s="405"/>
      <c r="O66" s="405"/>
      <c r="P66" s="405"/>
      <c r="Q66" s="405"/>
      <c r="R66" s="405"/>
      <c r="S66" s="405"/>
      <c r="T66" s="405"/>
      <c r="U66" s="405"/>
      <c r="V66" s="405"/>
      <c r="W66" s="405"/>
    </row>
    <row r="67" spans="1:23" x14ac:dyDescent="0.25">
      <c r="A67" s="399" t="s">
        <v>30</v>
      </c>
      <c r="B67" s="397">
        <f>-B58</f>
        <v>28320000</v>
      </c>
      <c r="C67" s="397">
        <f t="shared" ref="C67:K67" si="23">-C58</f>
        <v>28320000</v>
      </c>
      <c r="D67" s="397">
        <f t="shared" si="23"/>
        <v>28320000</v>
      </c>
      <c r="E67" s="397">
        <f t="shared" si="23"/>
        <v>28320000</v>
      </c>
      <c r="F67" s="397">
        <f t="shared" si="23"/>
        <v>28320000</v>
      </c>
      <c r="G67" s="397">
        <f t="shared" si="23"/>
        <v>28320000</v>
      </c>
      <c r="H67" s="397">
        <f t="shared" si="23"/>
        <v>28320000</v>
      </c>
      <c r="I67" s="397">
        <f t="shared" si="23"/>
        <v>28320000</v>
      </c>
      <c r="J67" s="397">
        <f t="shared" si="23"/>
        <v>28320000</v>
      </c>
      <c r="K67" s="398">
        <f t="shared" si="23"/>
        <v>28320000</v>
      </c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</row>
    <row r="68" spans="1:23" x14ac:dyDescent="0.25">
      <c r="A68" s="399" t="s">
        <v>622</v>
      </c>
      <c r="B68" s="397">
        <f>B60</f>
        <v>-147921428.57142857</v>
      </c>
      <c r="C68" s="397">
        <f t="shared" ref="C68:K68" si="24">C60</f>
        <v>-125164285.71428572</v>
      </c>
      <c r="D68" s="397">
        <f t="shared" si="24"/>
        <v>-102407142.85714284</v>
      </c>
      <c r="E68" s="397">
        <f t="shared" si="24"/>
        <v>-79649999.999999985</v>
      </c>
      <c r="F68" s="397">
        <f t="shared" si="24"/>
        <v>-56892857.142857127</v>
      </c>
      <c r="G68" s="397">
        <f t="shared" si="24"/>
        <v>-34135714.285714269</v>
      </c>
      <c r="H68" s="397">
        <f t="shared" si="24"/>
        <v>-11378571.428571418</v>
      </c>
      <c r="I68" s="397">
        <f t="shared" si="24"/>
        <v>0</v>
      </c>
      <c r="J68" s="397">
        <f t="shared" si="24"/>
        <v>0</v>
      </c>
      <c r="K68" s="398">
        <f t="shared" si="24"/>
        <v>0</v>
      </c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</row>
    <row r="69" spans="1:23" x14ac:dyDescent="0.25">
      <c r="A69" s="399" t="s">
        <v>89</v>
      </c>
      <c r="B69" s="397">
        <f>IF(SUM($B$62:B62)+SUM($A$69:A69)&gt;0,0,SUM($B$62:B62)-SUM($A$69:A69))</f>
        <v>-43378618.285714291</v>
      </c>
      <c r="C69" s="397">
        <f>IF(SUM($B$62:C62)+SUM($A$69:B69)&gt;0,0,SUM($B$62:C62)-SUM($A$69:B69))</f>
        <v>-58429026.857142873</v>
      </c>
      <c r="D69" s="397">
        <f>IF(SUM($B$62:D62)+SUM($A$69:C69)&gt;0,0,SUM($B$62:D62)-SUM($A$69:C69))</f>
        <v>-81212450.084571481</v>
      </c>
      <c r="E69" s="397">
        <f>IF(SUM($B$62:E62)+SUM($A$69:D69)&gt;0,0,SUM($B$62:E62)-SUM($A$69:D69))</f>
        <v>-115604827.62882891</v>
      </c>
      <c r="F69" s="397">
        <f>IF(SUM($B$62:F62)+SUM($A$69:E69)&gt;0,0,SUM($B$62:F62)-SUM($A$69:E69))</f>
        <v>-168707118.93097091</v>
      </c>
      <c r="G69" s="397">
        <f>IF(SUM($B$62:G62)+SUM($A$69:F69)&gt;0,0,SUM($B$62:G62)-SUM($A$69:F69))</f>
        <v>-253663010.4485904</v>
      </c>
      <c r="H69" s="397">
        <f>IF(SUM($B$62:H62)+SUM($A$69:G69)&gt;0,0,SUM($B$62:H62)-SUM($A$69:G69))</f>
        <v>-395476861.69180703</v>
      </c>
      <c r="I69" s="397">
        <f>IF(SUM($B$62:I62)+SUM($A$69:H69)&gt;0,0,SUM($B$62:I62)-SUM($A$69:H69))</f>
        <v>-641134514.94531131</v>
      </c>
      <c r="J69" s="397">
        <f>IF(SUM($B$62:J62)+SUM($A$69:I69)&gt;0,0,SUM($B$62:J62)-SUM($A$69:I69))</f>
        <v>-1091541166.512506</v>
      </c>
      <c r="K69" s="398">
        <f>IF(SUM($B$62:K62)+SUM($A$69:J69)&gt;0,0,SUM($B$62:K62)-SUM($A$69:J69))</f>
        <v>-1964403747.6156611</v>
      </c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</row>
    <row r="70" spans="1:23" x14ac:dyDescent="0.25">
      <c r="A70" s="399" t="s">
        <v>625</v>
      </c>
      <c r="B70" s="406">
        <f>IF(((SUM($B$49:B49)+SUM($B$51:B55))+SUM($B$72:B72))&lt;0,((SUM($B$49:B49)+SUM($B$51:B55))+SUM($B$72:B72))*0.18-SUM($A$70:A70),IF(SUM(A$70:$B70)&lt;0,0-SUM(A$70:$B70),0))</f>
        <v>-140539860</v>
      </c>
      <c r="C70" s="406">
        <f>IF(((SUM($B$49:C49)+SUM($B$51:C55))+SUM($B$72:C72))&lt;0,((SUM($B$49:C49)+SUM($B$51:C55))+SUM($B$72:C72))*0.18-SUM($A$70:B70),IF(SUM($B$70:B70)&lt;0,0-SUM($B$70:B70),0))</f>
        <v>84853148.400000006</v>
      </c>
      <c r="D70" s="406">
        <f>IF(((SUM($B$49:D49)+SUM($B$51:D55))+SUM($B$72:D72))&lt;0,((SUM($B$49:D49)+SUM($B$51:D55))+SUM($B$72:D72))*0.18-SUM($A$70:C70),IF(SUM($B$70:C70)&lt;0,0-SUM($B$70:C70),0))</f>
        <v>55686711.599999994</v>
      </c>
      <c r="E70" s="406">
        <f>IF(((SUM($B$49:E49)+SUM($B$51:E55))+SUM($B$72:E72))&lt;0,((SUM($B$49:E49)+SUM($B$51:E55))+SUM($B$72:E72))*0.18-SUM($A$70:D70),IF(SUM($B$70:D70)&lt;0,0-SUM($B$70:D70),0))</f>
        <v>0</v>
      </c>
      <c r="F70" s="406">
        <f>IF(((SUM($B$49:F49)+SUM($B$51:F55))+SUM($B$72:F72))&lt;0,((SUM($B$49:F49)+SUM($B$51:F55))+SUM($B$72:F72))*0.18-SUM($A$70:E70),IF(SUM($B$70:E70)&lt;0,0-SUM($B$70:E70),0))</f>
        <v>0</v>
      </c>
      <c r="G70" s="406">
        <f>IF(((SUM($B$49:G49)+SUM($B$51:G55))+SUM($B$72:G72))&lt;0,((SUM($B$49:G49)+SUM($B$51:G55))+SUM($B$72:G72))*0.18-SUM($A$70:F70),IF(SUM($B$70:F70)&lt;0,0-SUM($B$70:F70),0))</f>
        <v>0</v>
      </c>
      <c r="H70" s="406">
        <f>IF(((SUM($B$49:H49)+SUM($B$51:H55))+SUM($B$72:H72))&lt;0,((SUM($B$49:H49)+SUM($B$51:H55))+SUM($B$72:H72))*0.18-SUM($A$70:G70),IF(SUM($B$70:G70)&lt;0,0-SUM($B$70:G70),0))</f>
        <v>0</v>
      </c>
      <c r="I70" s="406">
        <f>IF(((SUM($B$49:I49)+SUM($B$51:I55))+SUM($B$72:I72))&lt;0,((SUM($B$49:I49)+SUM($B$51:I55))+SUM($B$72:I72))*0.18-SUM($A$70:H70),IF(SUM($B$70:H70)&lt;0,0-SUM($B$70:H70),0))</f>
        <v>0</v>
      </c>
      <c r="J70" s="406">
        <f>IF(((SUM($B$49:J49)+SUM($B$51:J55))+SUM($B$72:J72))&lt;0,((SUM($B$49:J49)+SUM($B$51:J55))+SUM($B$72:J72))*0.18-SUM($A$70:I70),IF(SUM($B$70:I70)&lt;0,0-SUM($B$70:I70),0))</f>
        <v>0</v>
      </c>
      <c r="K70" s="407">
        <f>IF(((SUM($B$49:K49)+SUM($B$51:K55))+SUM($B$72:K72))&lt;0,((SUM($B$49:K49)+SUM($B$51:K55))+SUM($B$72:K72))*0.18-SUM($A$70:J70),IF(SUM($B$70:J70)&lt;0,0-SUM($B$70:J70),0))</f>
        <v>0</v>
      </c>
      <c r="L70" s="408"/>
      <c r="M70" s="384"/>
      <c r="N70" s="384"/>
      <c r="O70" s="384"/>
      <c r="P70" s="384"/>
      <c r="Q70" s="384"/>
      <c r="R70" s="384"/>
      <c r="S70" s="384"/>
      <c r="T70" s="384"/>
      <c r="U70" s="384"/>
      <c r="V70" s="384"/>
      <c r="W70" s="384"/>
    </row>
    <row r="71" spans="1:23" x14ac:dyDescent="0.25">
      <c r="A71" s="399" t="s">
        <v>626</v>
      </c>
      <c r="B71" s="397">
        <f>-B49*(B29)</f>
        <v>-42500000</v>
      </c>
      <c r="C71" s="397">
        <f>-(C49-B49)*$B$29</f>
        <v>-5253000.0000000065</v>
      </c>
      <c r="D71" s="397">
        <f t="shared" ref="D71:K71" si="25">-(D49-C49)*$B$29</f>
        <v>-9121587.0480000209</v>
      </c>
      <c r="E71" s="397">
        <f t="shared" si="25"/>
        <v>-14928268.709614445</v>
      </c>
      <c r="F71" s="397">
        <f t="shared" si="25"/>
        <v>-24285562.361948684</v>
      </c>
      <c r="G71" s="397">
        <f t="shared" si="25"/>
        <v>-40214839.44948297</v>
      </c>
      <c r="H71" s="397">
        <f t="shared" si="25"/>
        <v>-68646444.91086483</v>
      </c>
      <c r="I71" s="397">
        <f t="shared" si="25"/>
        <v>-121708986.1933641</v>
      </c>
      <c r="J71" s="397">
        <f t="shared" si="25"/>
        <v>-225224292.61563441</v>
      </c>
      <c r="K71" s="398">
        <f t="shared" si="25"/>
        <v>-436455384.51353735</v>
      </c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</row>
    <row r="72" spans="1:23" x14ac:dyDescent="0.25">
      <c r="A72" s="399" t="s">
        <v>627</v>
      </c>
      <c r="B72" s="397">
        <f>-($B$15+$B$16)*$B$18</f>
        <v>-1200000000</v>
      </c>
      <c r="C72" s="397">
        <v>0</v>
      </c>
      <c r="D72" s="397">
        <v>0</v>
      </c>
      <c r="E72" s="397">
        <v>0</v>
      </c>
      <c r="F72" s="397">
        <v>0</v>
      </c>
      <c r="G72" s="397">
        <v>0</v>
      </c>
      <c r="H72" s="397">
        <v>0</v>
      </c>
      <c r="I72" s="397">
        <v>0</v>
      </c>
      <c r="J72" s="397">
        <v>0</v>
      </c>
      <c r="K72" s="398">
        <v>0</v>
      </c>
    </row>
    <row r="73" spans="1:23" x14ac:dyDescent="0.25">
      <c r="A73" s="399" t="s">
        <v>628</v>
      </c>
      <c r="B73" s="397">
        <f t="shared" ref="B73:K73" si="26">B44-B45</f>
        <v>910285714.28571427</v>
      </c>
      <c r="C73" s="397">
        <f t="shared" si="26"/>
        <v>-151714285.7142857</v>
      </c>
      <c r="D73" s="397">
        <f t="shared" si="26"/>
        <v>-151714285.7142857</v>
      </c>
      <c r="E73" s="397">
        <f t="shared" si="26"/>
        <v>-151714285.7142857</v>
      </c>
      <c r="F73" s="397">
        <f t="shared" si="26"/>
        <v>-151714285.7142857</v>
      </c>
      <c r="G73" s="397">
        <f t="shared" si="26"/>
        <v>-151714285.7142857</v>
      </c>
      <c r="H73" s="397">
        <f t="shared" si="26"/>
        <v>-151714285.7142857</v>
      </c>
      <c r="I73" s="397">
        <f t="shared" si="26"/>
        <v>0</v>
      </c>
      <c r="J73" s="397">
        <f t="shared" si="26"/>
        <v>0</v>
      </c>
      <c r="K73" s="398">
        <f t="shared" si="26"/>
        <v>0</v>
      </c>
    </row>
    <row r="74" spans="1:23" s="349" customFormat="1" ht="14.25" x14ac:dyDescent="0.25">
      <c r="A74" s="409" t="s">
        <v>629</v>
      </c>
      <c r="B74" s="395">
        <f>SUM(B66:B73)</f>
        <v>-270919672.57142866</v>
      </c>
      <c r="C74" s="395">
        <f t="shared" ref="C74:K74" si="27">SUM(C66:C73)</f>
        <v>189921970.11428574</v>
      </c>
      <c r="D74" s="395">
        <f t="shared" si="27"/>
        <v>248020639.17600021</v>
      </c>
      <c r="E74" s="395">
        <f t="shared" si="27"/>
        <v>324096756.09141564</v>
      </c>
      <c r="F74" s="395">
        <f t="shared" si="27"/>
        <v>527148627.64764905</v>
      </c>
      <c r="G74" s="395">
        <f t="shared" si="27"/>
        <v>851042916.63059282</v>
      </c>
      <c r="H74" s="395">
        <f t="shared" si="27"/>
        <v>1389866716.1420777</v>
      </c>
      <c r="I74" s="395">
        <f t="shared" si="27"/>
        <v>2471149073.587882</v>
      </c>
      <c r="J74" s="395">
        <f t="shared" si="27"/>
        <v>4169260373.4343896</v>
      </c>
      <c r="K74" s="396">
        <f t="shared" si="27"/>
        <v>7449479605.9491091</v>
      </c>
    </row>
    <row r="75" spans="1:23" s="349" customFormat="1" ht="14.25" x14ac:dyDescent="0.25">
      <c r="A75" s="409" t="s">
        <v>630</v>
      </c>
      <c r="B75" s="395">
        <f>SUM($B$74:B74)</f>
        <v>-270919672.57142866</v>
      </c>
      <c r="C75" s="395">
        <f>SUM($B$74:C74)</f>
        <v>-80997702.457142919</v>
      </c>
      <c r="D75" s="395">
        <f>SUM($B$74:D74)</f>
        <v>167022936.71885729</v>
      </c>
      <c r="E75" s="395">
        <f>SUM($B$74:E74)</f>
        <v>491119692.81027293</v>
      </c>
      <c r="F75" s="395">
        <f>SUM($B$74:F74)</f>
        <v>1018268320.457922</v>
      </c>
      <c r="G75" s="395">
        <f>SUM($B$74:G74)</f>
        <v>1869311237.0885148</v>
      </c>
      <c r="H75" s="395">
        <f>SUM($B$74:H74)</f>
        <v>3259177953.2305927</v>
      </c>
      <c r="I75" s="395">
        <f>SUM($B$74:I74)</f>
        <v>5730327026.8184748</v>
      </c>
      <c r="J75" s="395">
        <f>SUM($B$74:J74)</f>
        <v>9899587400.2528648</v>
      </c>
      <c r="K75" s="396">
        <f>SUM($B$74:K74)</f>
        <v>17349067006.201973</v>
      </c>
    </row>
    <row r="76" spans="1:23" x14ac:dyDescent="0.25">
      <c r="A76" s="9" t="s">
        <v>631</v>
      </c>
      <c r="B76" s="410">
        <f t="shared" ref="B76:K76" si="28">1/POWER((1+$B$34),B64)</f>
        <v>0.94280904158206347</v>
      </c>
      <c r="C76" s="410" t="e">
        <f t="shared" si="28"/>
        <v>#DIV/0!</v>
      </c>
      <c r="D76" s="410" t="e">
        <f t="shared" si="28"/>
        <v>#DIV/0!</v>
      </c>
      <c r="E76" s="410" t="e">
        <f t="shared" si="28"/>
        <v>#DIV/0!</v>
      </c>
      <c r="F76" s="410" t="e">
        <f t="shared" si="28"/>
        <v>#DIV/0!</v>
      </c>
      <c r="G76" s="410" t="e">
        <f t="shared" si="28"/>
        <v>#DIV/0!</v>
      </c>
      <c r="H76" s="410" t="e">
        <f t="shared" si="28"/>
        <v>#DIV/0!</v>
      </c>
      <c r="I76" s="410" t="e">
        <f t="shared" si="28"/>
        <v>#DIV/0!</v>
      </c>
      <c r="J76" s="410" t="e">
        <f t="shared" si="28"/>
        <v>#DIV/0!</v>
      </c>
      <c r="K76" s="411" t="e">
        <f t="shared" si="28"/>
        <v>#DIV/0!</v>
      </c>
    </row>
    <row r="77" spans="1:23" s="349" customFormat="1" ht="14.25" x14ac:dyDescent="0.25">
      <c r="A77" s="412" t="s">
        <v>632</v>
      </c>
      <c r="B77" s="413">
        <f>B74*B76</f>
        <v>-255425516.8427951</v>
      </c>
      <c r="C77" s="413" t="e">
        <f t="shared" ref="C77:K77" si="29">C74*C76</f>
        <v>#DIV/0!</v>
      </c>
      <c r="D77" s="413" t="e">
        <f t="shared" si="29"/>
        <v>#DIV/0!</v>
      </c>
      <c r="E77" s="413" t="e">
        <f t="shared" si="29"/>
        <v>#DIV/0!</v>
      </c>
      <c r="F77" s="413" t="e">
        <f t="shared" si="29"/>
        <v>#DIV/0!</v>
      </c>
      <c r="G77" s="413" t="e">
        <f t="shared" si="29"/>
        <v>#DIV/0!</v>
      </c>
      <c r="H77" s="413" t="e">
        <f t="shared" si="29"/>
        <v>#DIV/0!</v>
      </c>
      <c r="I77" s="413" t="e">
        <f t="shared" si="29"/>
        <v>#DIV/0!</v>
      </c>
      <c r="J77" s="413" t="e">
        <f t="shared" si="29"/>
        <v>#DIV/0!</v>
      </c>
      <c r="K77" s="414" t="e">
        <f t="shared" si="29"/>
        <v>#DIV/0!</v>
      </c>
      <c r="L77" s="415"/>
    </row>
    <row r="78" spans="1:23" s="349" customFormat="1" ht="14.25" x14ac:dyDescent="0.25">
      <c r="A78" s="412" t="s">
        <v>633</v>
      </c>
      <c r="B78" s="413">
        <f>SUM($B$77:B77)</f>
        <v>-255425516.8427951</v>
      </c>
      <c r="C78" s="413" t="e">
        <f>SUM($B$77:C77)</f>
        <v>#DIV/0!</v>
      </c>
      <c r="D78" s="413" t="e">
        <f>SUM($B$77:D77)</f>
        <v>#DIV/0!</v>
      </c>
      <c r="E78" s="413" t="e">
        <f>SUM($B$77:E77)</f>
        <v>#DIV/0!</v>
      </c>
      <c r="F78" s="413" t="e">
        <f>SUM($B$77:F77)</f>
        <v>#DIV/0!</v>
      </c>
      <c r="G78" s="413" t="e">
        <f>SUM($B$77:G77)</f>
        <v>#DIV/0!</v>
      </c>
      <c r="H78" s="413" t="e">
        <f>SUM($B$77:H77)</f>
        <v>#DIV/0!</v>
      </c>
      <c r="I78" s="413" t="e">
        <f>SUM($B$77:I77)</f>
        <v>#DIV/0!</v>
      </c>
      <c r="J78" s="413" t="e">
        <f>SUM($B$77:J77)</f>
        <v>#DIV/0!</v>
      </c>
      <c r="K78" s="414" t="e">
        <f>SUM($B$77:K77)</f>
        <v>#DIV/0!</v>
      </c>
    </row>
    <row r="79" spans="1:23" s="349" customFormat="1" ht="14.25" x14ac:dyDescent="0.25">
      <c r="A79" s="412" t="s">
        <v>634</v>
      </c>
      <c r="B79" s="416">
        <f>IF((ISERR(IRR($B$74:B74))),0,IF(IRR($B$74:B74)&lt;0,0,IRR($B$74:B74)))</f>
        <v>0</v>
      </c>
      <c r="C79" s="416">
        <f>IF((ISERR(IRR($B$74:C74))),0,IF(IRR($B$74:C74)&lt;0,0,IRR($B$74:C74)))</f>
        <v>0</v>
      </c>
      <c r="D79" s="416">
        <f>IF((ISERR(IRR($B$74:D74))),0,IF(IRR($B$74:D74)&lt;0,0,IRR($B$74:D74)))</f>
        <v>0.36950133306142607</v>
      </c>
      <c r="E79" s="416">
        <f>IF((ISERR(IRR($B$74:E74))),0,IF(IRR($B$74:E74)&lt;0,0,IRR($B$74:E74)))</f>
        <v>0.67443765709864079</v>
      </c>
      <c r="F79" s="416">
        <f>IF((ISERR(IRR($B$74:F74))),0,IF(IRR($B$74:F74)&lt;0,0,IRR($B$74:F74)))</f>
        <v>0.85127172470183021</v>
      </c>
      <c r="G79" s="416">
        <f>IF((ISERR(IRR($B$74:G74))),0,IF(IRR($B$74:G74)&lt;0,0,IRR($B$74:G74)))</f>
        <v>0.95614595486160581</v>
      </c>
      <c r="H79" s="416">
        <f>IF((ISERR(IRR($B$74:H74))),0,IF(IRR($B$74:H74)&lt;0,0,IRR($B$74:H74)))</f>
        <v>1.0217939293075844</v>
      </c>
      <c r="I79" s="416">
        <f>IF((ISERR(IRR($B$74:I74))),0,IF(IRR($B$74:I74)&lt;0,0,IRR($B$74:I74)))</f>
        <v>1.0678061723973742</v>
      </c>
      <c r="J79" s="416">
        <f>IF((ISERR(IRR($B$74:J74))),0,IF(IRR($B$74:J74)&lt;0,0,IRR($B$74:J74)))</f>
        <v>1.0990789492593298</v>
      </c>
      <c r="K79" s="417">
        <f>IF((ISERR(IRR($B$74:K74))),0,IF(IRR($B$74:K74)&lt;0,0,IRR($B$74:K74)))</f>
        <v>1.1220453125076766</v>
      </c>
    </row>
    <row r="80" spans="1:23" s="349" customFormat="1" ht="14.25" x14ac:dyDescent="0.25">
      <c r="A80" s="412" t="s">
        <v>635</v>
      </c>
      <c r="B80" s="418">
        <f t="shared" ref="B80:K80" si="30">IF(AND(B75&gt;0,A75&lt;0),(B65-(B75/(B75-A75))),0)</f>
        <v>0</v>
      </c>
      <c r="C80" s="418">
        <f t="shared" si="30"/>
        <v>0</v>
      </c>
      <c r="D80" s="418" t="e">
        <f t="shared" si="30"/>
        <v>#VALUE!</v>
      </c>
      <c r="E80" s="418">
        <f t="shared" si="30"/>
        <v>0</v>
      </c>
      <c r="F80" s="418">
        <f t="shared" si="30"/>
        <v>0</v>
      </c>
      <c r="G80" s="418">
        <f t="shared" si="30"/>
        <v>0</v>
      </c>
      <c r="H80" s="418">
        <f t="shared" si="30"/>
        <v>0</v>
      </c>
      <c r="I80" s="418">
        <f t="shared" si="30"/>
        <v>0</v>
      </c>
      <c r="J80" s="418">
        <f t="shared" si="30"/>
        <v>0</v>
      </c>
      <c r="K80" s="419">
        <f t="shared" si="30"/>
        <v>0</v>
      </c>
    </row>
    <row r="81" spans="1:11" s="349" customFormat="1" ht="15" thickBot="1" x14ac:dyDescent="0.3">
      <c r="A81" s="420" t="s">
        <v>636</v>
      </c>
      <c r="B81" s="421">
        <f>IF(AND(B78&gt;0,A78&lt;0),(B65-(B78/(B78-A78))),0)</f>
        <v>0</v>
      </c>
      <c r="C81" s="421" t="e">
        <f>IF(AND(C78&gt;0,B78&lt;0),(C65-(C78/(C78-B78))),0)</f>
        <v>#DIV/0!</v>
      </c>
      <c r="D81" s="421" t="e">
        <f t="shared" ref="D81:J81" si="31">IF(AND(D78&gt;0,C78&lt;0),(D65-(D78/(D78-C78))),0)</f>
        <v>#DIV/0!</v>
      </c>
      <c r="E81" s="421" t="e">
        <f t="shared" si="31"/>
        <v>#DIV/0!</v>
      </c>
      <c r="F81" s="421" t="e">
        <f t="shared" si="31"/>
        <v>#DIV/0!</v>
      </c>
      <c r="G81" s="421" t="e">
        <f t="shared" si="31"/>
        <v>#DIV/0!</v>
      </c>
      <c r="H81" s="421" t="e">
        <f t="shared" si="31"/>
        <v>#DIV/0!</v>
      </c>
      <c r="I81" s="421" t="e">
        <f t="shared" si="31"/>
        <v>#DIV/0!</v>
      </c>
      <c r="J81" s="421" t="e">
        <f t="shared" si="31"/>
        <v>#DIV/0!</v>
      </c>
      <c r="K81" s="422" t="e">
        <f>IF(AND(K78&gt;0,J78&lt;0),(K65-(K78/(K78-J78))),0)</f>
        <v>#DIV/0!</v>
      </c>
    </row>
    <row r="83" spans="1:11" ht="64.5" customHeight="1" x14ac:dyDescent="0.25">
      <c r="A83" s="684" t="s">
        <v>696</v>
      </c>
      <c r="B83" s="684"/>
      <c r="C83" s="684"/>
      <c r="D83" s="684"/>
      <c r="E83" s="684"/>
      <c r="F83" s="684"/>
      <c r="G83" s="684"/>
      <c r="H83" s="684"/>
      <c r="I83" s="684"/>
      <c r="J83" s="684"/>
      <c r="K83" s="684"/>
    </row>
    <row r="85" spans="1:11" x14ac:dyDescent="0.25">
      <c r="C85" s="423"/>
    </row>
  </sheetData>
  <mergeCells count="6">
    <mergeCell ref="A5:K5"/>
    <mergeCell ref="A83:K83"/>
    <mergeCell ref="D18:E18"/>
    <mergeCell ref="D19:E19"/>
    <mergeCell ref="D20:E20"/>
    <mergeCell ref="D21:E21"/>
  </mergeCells>
  <phoneticPr fontId="0" type="noConversion"/>
  <pageMargins left="0.7" right="0.7" top="0.75" bottom="0.75" header="0.3" footer="0.3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9"/>
  <sheetViews>
    <sheetView zoomScale="80" zoomScaleNormal="80" workbookViewId="0"/>
  </sheetViews>
  <sheetFormatPr defaultColWidth="9" defaultRowHeight="15.75" x14ac:dyDescent="0.25"/>
  <cols>
    <col min="1" max="1" width="9" style="17"/>
    <col min="2" max="2" width="33" style="17" customWidth="1"/>
    <col min="3" max="3" width="9" style="17"/>
    <col min="4" max="4" width="11.25" style="17" customWidth="1"/>
    <col min="5" max="6" width="0" style="17" hidden="1" customWidth="1"/>
    <col min="7" max="7" width="16" style="17" customWidth="1"/>
    <col min="8" max="8" width="56.75" style="17" customWidth="1"/>
    <col min="9" max="12" width="9" style="17"/>
    <col min="13" max="13" width="13" style="17" customWidth="1"/>
    <col min="14" max="16384" width="9" style="17"/>
  </cols>
  <sheetData>
    <row r="2" spans="1:12" x14ac:dyDescent="0.25">
      <c r="H2" s="4" t="s">
        <v>528</v>
      </c>
    </row>
    <row r="3" spans="1:12" x14ac:dyDescent="0.25">
      <c r="H3" s="4" t="s">
        <v>297</v>
      </c>
    </row>
    <row r="4" spans="1:12" x14ac:dyDescent="0.25">
      <c r="H4" s="4" t="s">
        <v>321</v>
      </c>
    </row>
    <row r="5" spans="1:12" x14ac:dyDescent="0.25">
      <c r="H5" s="4"/>
    </row>
    <row r="6" spans="1:12" ht="15.75" customHeight="1" x14ac:dyDescent="0.25">
      <c r="A6" s="687" t="s">
        <v>155</v>
      </c>
      <c r="B6" s="687"/>
      <c r="C6" s="687"/>
      <c r="D6" s="687"/>
      <c r="E6" s="687"/>
      <c r="F6" s="687"/>
      <c r="G6" s="687"/>
      <c r="H6" s="687"/>
      <c r="I6" s="132"/>
      <c r="J6" s="132"/>
      <c r="K6" s="132"/>
      <c r="L6" s="132"/>
    </row>
    <row r="7" spans="1:12" ht="15.75" customHeight="1" x14ac:dyDescent="0.2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12" x14ac:dyDescent="0.25">
      <c r="H8" s="4" t="s">
        <v>298</v>
      </c>
    </row>
    <row r="9" spans="1:12" x14ac:dyDescent="0.25">
      <c r="H9" s="4" t="s">
        <v>299</v>
      </c>
    </row>
    <row r="10" spans="1:12" x14ac:dyDescent="0.25">
      <c r="H10" s="4"/>
    </row>
    <row r="11" spans="1:12" x14ac:dyDescent="0.25">
      <c r="H11" s="219" t="s">
        <v>300</v>
      </c>
    </row>
    <row r="12" spans="1:12" x14ac:dyDescent="0.25">
      <c r="H12" s="4" t="s">
        <v>301</v>
      </c>
    </row>
    <row r="13" spans="1:12" x14ac:dyDescent="0.25">
      <c r="H13" s="4" t="s">
        <v>302</v>
      </c>
    </row>
    <row r="15" spans="1:12" x14ac:dyDescent="0.25">
      <c r="A15" s="133"/>
      <c r="L15" s="134"/>
    </row>
    <row r="16" spans="1:12" x14ac:dyDescent="0.25">
      <c r="A16" s="17" t="s">
        <v>124</v>
      </c>
      <c r="L16" s="134"/>
    </row>
    <row r="17" spans="1:12" x14ac:dyDescent="0.25">
      <c r="L17" s="134"/>
    </row>
    <row r="18" spans="1:12" x14ac:dyDescent="0.25">
      <c r="A18" s="688" t="s">
        <v>156</v>
      </c>
      <c r="B18" s="688"/>
      <c r="C18" s="689"/>
      <c r="D18" s="689"/>
      <c r="E18" s="689"/>
      <c r="F18" s="689"/>
      <c r="G18" s="689"/>
      <c r="H18" s="689"/>
      <c r="I18" s="689"/>
      <c r="J18" s="689"/>
      <c r="L18" s="134"/>
    </row>
    <row r="19" spans="1:12" ht="16.5" thickBot="1" x14ac:dyDescent="0.3">
      <c r="A19" s="169"/>
      <c r="B19" s="169"/>
      <c r="C19" s="170"/>
      <c r="D19" s="170"/>
      <c r="E19" s="170"/>
      <c r="F19" s="170"/>
      <c r="G19" s="170"/>
      <c r="H19" s="170"/>
      <c r="I19" s="170"/>
      <c r="J19" s="170"/>
      <c r="L19" s="134"/>
    </row>
    <row r="20" spans="1:12" ht="28.5" customHeight="1" x14ac:dyDescent="0.25">
      <c r="A20" s="691" t="s">
        <v>1</v>
      </c>
      <c r="B20" s="694" t="s">
        <v>700</v>
      </c>
      <c r="C20" s="616" t="s">
        <v>269</v>
      </c>
      <c r="D20" s="616"/>
      <c r="E20" s="616"/>
      <c r="F20" s="616"/>
      <c r="G20" s="697" t="s">
        <v>157</v>
      </c>
      <c r="H20" s="700" t="s">
        <v>158</v>
      </c>
    </row>
    <row r="21" spans="1:12" ht="28.5" customHeight="1" x14ac:dyDescent="0.25">
      <c r="A21" s="692"/>
      <c r="B21" s="695"/>
      <c r="C21" s="617"/>
      <c r="D21" s="617"/>
      <c r="E21" s="617"/>
      <c r="F21" s="617"/>
      <c r="G21" s="698"/>
      <c r="H21" s="701"/>
    </row>
    <row r="22" spans="1:12" ht="31.5" x14ac:dyDescent="0.25">
      <c r="A22" s="693"/>
      <c r="B22" s="696"/>
      <c r="C22" s="135" t="s">
        <v>159</v>
      </c>
      <c r="D22" s="135" t="s">
        <v>160</v>
      </c>
      <c r="E22" s="135" t="s">
        <v>159</v>
      </c>
      <c r="F22" s="135" t="s">
        <v>160</v>
      </c>
      <c r="G22" s="699"/>
      <c r="H22" s="702"/>
    </row>
    <row r="23" spans="1:12" x14ac:dyDescent="0.25">
      <c r="A23" s="28">
        <v>1</v>
      </c>
      <c r="B23" s="26">
        <v>2</v>
      </c>
      <c r="C23" s="135">
        <v>3</v>
      </c>
      <c r="D23" s="135">
        <v>4</v>
      </c>
      <c r="E23" s="135"/>
      <c r="F23" s="135"/>
      <c r="G23" s="230">
        <v>5</v>
      </c>
      <c r="H23" s="27">
        <v>6</v>
      </c>
    </row>
    <row r="24" spans="1:12" x14ac:dyDescent="0.25">
      <c r="A24" s="231">
        <v>1</v>
      </c>
      <c r="B24" s="136"/>
      <c r="C24" s="136"/>
      <c r="D24" s="136"/>
      <c r="E24" s="136"/>
      <c r="F24" s="136"/>
      <c r="G24" s="136"/>
      <c r="H24" s="11"/>
    </row>
    <row r="25" spans="1:12" x14ac:dyDescent="0.25">
      <c r="A25" s="231">
        <v>2</v>
      </c>
      <c r="B25" s="136"/>
      <c r="C25" s="136"/>
      <c r="D25" s="136"/>
      <c r="E25" s="136"/>
      <c r="F25" s="136"/>
      <c r="G25" s="136"/>
      <c r="H25" s="11"/>
    </row>
    <row r="26" spans="1:12" s="37" customFormat="1" ht="16.5" thickBot="1" x14ac:dyDescent="0.3">
      <c r="A26" s="137">
        <v>3</v>
      </c>
      <c r="B26" s="138"/>
      <c r="C26" s="138"/>
      <c r="D26" s="138"/>
      <c r="E26" s="138"/>
      <c r="F26" s="138"/>
      <c r="G26" s="138"/>
      <c r="H26" s="35"/>
    </row>
    <row r="27" spans="1:12" s="37" customFormat="1" x14ac:dyDescent="0.25">
      <c r="A27" s="139"/>
      <c r="B27" s="139"/>
      <c r="C27" s="139"/>
      <c r="D27" s="139"/>
      <c r="E27" s="139"/>
      <c r="F27" s="139"/>
      <c r="G27" s="139"/>
    </row>
    <row r="28" spans="1:12" s="37" customFormat="1" x14ac:dyDescent="0.25">
      <c r="A28" s="690" t="s">
        <v>701</v>
      </c>
      <c r="B28" s="690"/>
      <c r="C28" s="690"/>
      <c r="D28" s="690"/>
      <c r="E28" s="690"/>
      <c r="F28" s="690"/>
      <c r="G28" s="690"/>
      <c r="H28" s="690"/>
    </row>
    <row r="29" spans="1:12" x14ac:dyDescent="0.25">
      <c r="A29" s="37"/>
      <c r="B29" s="686"/>
      <c r="C29" s="686"/>
      <c r="D29" s="140"/>
      <c r="E29" s="140"/>
      <c r="F29" s="141"/>
      <c r="G29" s="142"/>
    </row>
  </sheetData>
  <mergeCells count="9">
    <mergeCell ref="B29:C29"/>
    <mergeCell ref="A6:H6"/>
    <mergeCell ref="A18:J18"/>
    <mergeCell ref="C20:F21"/>
    <mergeCell ref="A28:H28"/>
    <mergeCell ref="A20:A22"/>
    <mergeCell ref="B20:B22"/>
    <mergeCell ref="G20:G22"/>
    <mergeCell ref="H20:H22"/>
  </mergeCells>
  <phoneticPr fontId="0" type="noConversion"/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8"/>
  <sheetViews>
    <sheetView topLeftCell="A28" workbookViewId="0"/>
  </sheetViews>
  <sheetFormatPr defaultColWidth="9" defaultRowHeight="15.75" x14ac:dyDescent="0.25"/>
  <cols>
    <col min="1" max="1" width="17.75" style="1" customWidth="1"/>
    <col min="2" max="2" width="57.375" style="1" customWidth="1"/>
    <col min="3" max="3" width="16.375" style="1" customWidth="1"/>
    <col min="4" max="16384" width="9" style="1"/>
  </cols>
  <sheetData>
    <row r="2" spans="1:16" x14ac:dyDescent="0.25">
      <c r="C2" s="4" t="s">
        <v>529</v>
      </c>
    </row>
    <row r="3" spans="1:16" x14ac:dyDescent="0.25">
      <c r="C3" s="4" t="s">
        <v>297</v>
      </c>
    </row>
    <row r="4" spans="1:16" x14ac:dyDescent="0.25">
      <c r="C4" s="4" t="s">
        <v>321</v>
      </c>
    </row>
    <row r="5" spans="1:16" x14ac:dyDescent="0.25">
      <c r="C5" s="4"/>
    </row>
    <row r="6" spans="1:16" ht="42.75" customHeight="1" x14ac:dyDescent="0.25">
      <c r="A6" s="705" t="s">
        <v>161</v>
      </c>
      <c r="B6" s="705"/>
      <c r="C6" s="70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C7" s="4"/>
    </row>
    <row r="8" spans="1:16" x14ac:dyDescent="0.25">
      <c r="C8" s="4" t="s">
        <v>298</v>
      </c>
    </row>
    <row r="9" spans="1:16" x14ac:dyDescent="0.25">
      <c r="C9" s="4" t="s">
        <v>299</v>
      </c>
    </row>
    <row r="10" spans="1:16" x14ac:dyDescent="0.25">
      <c r="C10" s="4"/>
    </row>
    <row r="11" spans="1:16" x14ac:dyDescent="0.25">
      <c r="C11" s="219" t="s">
        <v>300</v>
      </c>
    </row>
    <row r="12" spans="1:16" x14ac:dyDescent="0.25">
      <c r="C12" s="4" t="s">
        <v>301</v>
      </c>
    </row>
    <row r="13" spans="1:16" x14ac:dyDescent="0.25">
      <c r="C13" s="4" t="s">
        <v>302</v>
      </c>
    </row>
    <row r="15" spans="1:16" ht="16.5" thickBot="1" x14ac:dyDescent="0.3"/>
    <row r="16" spans="1:16" ht="21.75" customHeight="1" thickBot="1" x14ac:dyDescent="0.3">
      <c r="A16" s="143" t="s">
        <v>162</v>
      </c>
      <c r="B16" s="3" t="s">
        <v>163</v>
      </c>
      <c r="C16" s="144" t="s">
        <v>164</v>
      </c>
    </row>
    <row r="17" spans="1:3" x14ac:dyDescent="0.25">
      <c r="A17" s="145" t="s">
        <v>2</v>
      </c>
      <c r="B17" s="706" t="s">
        <v>165</v>
      </c>
      <c r="C17" s="707"/>
    </row>
    <row r="18" spans="1:3" x14ac:dyDescent="0.25">
      <c r="A18" s="146" t="s">
        <v>3</v>
      </c>
      <c r="B18" s="147" t="s">
        <v>166</v>
      </c>
      <c r="C18" s="31" t="s">
        <v>167</v>
      </c>
    </row>
    <row r="19" spans="1:3" ht="31.5" x14ac:dyDescent="0.25">
      <c r="A19" s="146" t="s">
        <v>4</v>
      </c>
      <c r="B19" s="147" t="s">
        <v>168</v>
      </c>
      <c r="C19" s="31" t="s">
        <v>169</v>
      </c>
    </row>
    <row r="20" spans="1:3" x14ac:dyDescent="0.25">
      <c r="A20" s="146" t="s">
        <v>5</v>
      </c>
      <c r="B20" s="708" t="s">
        <v>170</v>
      </c>
      <c r="C20" s="709"/>
    </row>
    <row r="21" spans="1:3" x14ac:dyDescent="0.25">
      <c r="A21" s="146" t="s">
        <v>6</v>
      </c>
      <c r="B21" s="148" t="s">
        <v>171</v>
      </c>
      <c r="C21" s="31" t="s">
        <v>172</v>
      </c>
    </row>
    <row r="22" spans="1:3" x14ac:dyDescent="0.25">
      <c r="A22" s="146" t="s">
        <v>7</v>
      </c>
      <c r="B22" s="148" t="s">
        <v>173</v>
      </c>
      <c r="C22" s="31" t="s">
        <v>169</v>
      </c>
    </row>
    <row r="23" spans="1:3" ht="31.5" customHeight="1" x14ac:dyDescent="0.25">
      <c r="A23" s="146" t="s">
        <v>8</v>
      </c>
      <c r="B23" s="148" t="s">
        <v>174</v>
      </c>
      <c r="C23" s="31" t="s">
        <v>172</v>
      </c>
    </row>
    <row r="24" spans="1:3" ht="31.5" customHeight="1" x14ac:dyDescent="0.25">
      <c r="A24" s="146" t="s">
        <v>9</v>
      </c>
      <c r="B24" s="148" t="s">
        <v>175</v>
      </c>
      <c r="C24" s="31" t="s">
        <v>169</v>
      </c>
    </row>
    <row r="25" spans="1:3" ht="31.5" x14ac:dyDescent="0.25">
      <c r="A25" s="146" t="s">
        <v>55</v>
      </c>
      <c r="B25" s="147" t="s">
        <v>176</v>
      </c>
      <c r="C25" s="31" t="s">
        <v>172</v>
      </c>
    </row>
    <row r="26" spans="1:3" ht="34.5" customHeight="1" x14ac:dyDescent="0.25">
      <c r="A26" s="146" t="s">
        <v>110</v>
      </c>
      <c r="B26" s="147" t="s">
        <v>177</v>
      </c>
      <c r="C26" s="31" t="s">
        <v>172</v>
      </c>
    </row>
    <row r="27" spans="1:3" x14ac:dyDescent="0.25">
      <c r="A27" s="146">
        <v>3</v>
      </c>
      <c r="B27" s="703" t="s">
        <v>178</v>
      </c>
      <c r="C27" s="704"/>
    </row>
    <row r="28" spans="1:3" ht="31.5" x14ac:dyDescent="0.25">
      <c r="A28" s="146" t="s">
        <v>179</v>
      </c>
      <c r="B28" s="147" t="s">
        <v>180</v>
      </c>
      <c r="C28" s="31" t="s">
        <v>172</v>
      </c>
    </row>
    <row r="29" spans="1:3" ht="31.5" x14ac:dyDescent="0.25">
      <c r="A29" s="146" t="s">
        <v>181</v>
      </c>
      <c r="B29" s="147" t="s">
        <v>182</v>
      </c>
      <c r="C29" s="31" t="s">
        <v>172</v>
      </c>
    </row>
    <row r="30" spans="1:3" ht="24.75" customHeight="1" x14ac:dyDescent="0.25">
      <c r="A30" s="146" t="s">
        <v>183</v>
      </c>
      <c r="B30" s="147" t="s">
        <v>184</v>
      </c>
      <c r="C30" s="31" t="s">
        <v>172</v>
      </c>
    </row>
    <row r="31" spans="1:3" x14ac:dyDescent="0.25">
      <c r="A31" s="146" t="s">
        <v>185</v>
      </c>
      <c r="B31" s="147" t="s">
        <v>186</v>
      </c>
      <c r="C31" s="31" t="s">
        <v>172</v>
      </c>
    </row>
    <row r="32" spans="1:3" x14ac:dyDescent="0.25">
      <c r="A32" s="146">
        <v>4</v>
      </c>
      <c r="B32" s="703" t="s">
        <v>187</v>
      </c>
      <c r="C32" s="704"/>
    </row>
    <row r="33" spans="1:3" x14ac:dyDescent="0.25">
      <c r="A33" s="146" t="s">
        <v>10</v>
      </c>
      <c r="B33" s="147" t="s">
        <v>188</v>
      </c>
      <c r="C33" s="31" t="s">
        <v>169</v>
      </c>
    </row>
    <row r="34" spans="1:3" ht="47.25" x14ac:dyDescent="0.25">
      <c r="A34" s="146" t="s">
        <v>11</v>
      </c>
      <c r="B34" s="147" t="s">
        <v>189</v>
      </c>
      <c r="C34" s="31" t="s">
        <v>169</v>
      </c>
    </row>
    <row r="35" spans="1:3" x14ac:dyDescent="0.25">
      <c r="A35" s="146" t="s">
        <v>12</v>
      </c>
      <c r="B35" s="147" t="s">
        <v>190</v>
      </c>
      <c r="C35" s="31" t="s">
        <v>172</v>
      </c>
    </row>
    <row r="36" spans="1:3" ht="31.5" x14ac:dyDescent="0.25">
      <c r="A36" s="146" t="s">
        <v>76</v>
      </c>
      <c r="B36" s="147" t="s">
        <v>191</v>
      </c>
      <c r="C36" s="31" t="s">
        <v>172</v>
      </c>
    </row>
    <row r="37" spans="1:3" x14ac:dyDescent="0.25">
      <c r="A37" s="146" t="s">
        <v>77</v>
      </c>
      <c r="B37" s="147" t="s">
        <v>192</v>
      </c>
      <c r="C37" s="31" t="s">
        <v>169</v>
      </c>
    </row>
    <row r="38" spans="1:3" x14ac:dyDescent="0.25">
      <c r="A38" s="146" t="s">
        <v>78</v>
      </c>
      <c r="B38" s="147" t="s">
        <v>193</v>
      </c>
      <c r="C38" s="31" t="s">
        <v>169</v>
      </c>
    </row>
    <row r="39" spans="1:3" x14ac:dyDescent="0.25">
      <c r="A39" s="146">
        <v>5</v>
      </c>
      <c r="B39" s="703" t="s">
        <v>194</v>
      </c>
      <c r="C39" s="704"/>
    </row>
    <row r="40" spans="1:3" x14ac:dyDescent="0.25">
      <c r="A40" s="146" t="s">
        <v>13</v>
      </c>
      <c r="B40" s="147" t="s">
        <v>195</v>
      </c>
      <c r="C40" s="149" t="s">
        <v>172</v>
      </c>
    </row>
    <row r="41" spans="1:3" ht="31.5" x14ac:dyDescent="0.25">
      <c r="A41" s="146" t="s">
        <v>14</v>
      </c>
      <c r="B41" s="147" t="s">
        <v>196</v>
      </c>
      <c r="C41" s="149" t="s">
        <v>172</v>
      </c>
    </row>
    <row r="42" spans="1:3" ht="31.5" x14ac:dyDescent="0.25">
      <c r="A42" s="146" t="s">
        <v>81</v>
      </c>
      <c r="B42" s="147" t="s">
        <v>197</v>
      </c>
      <c r="C42" s="31" t="s">
        <v>169</v>
      </c>
    </row>
    <row r="43" spans="1:3" ht="31.5" x14ac:dyDescent="0.25">
      <c r="A43" s="146" t="s">
        <v>198</v>
      </c>
      <c r="B43" s="147" t="s">
        <v>199</v>
      </c>
      <c r="C43" s="31" t="s">
        <v>172</v>
      </c>
    </row>
    <row r="44" spans="1:3" ht="31.5" x14ac:dyDescent="0.25">
      <c r="A44" s="146" t="s">
        <v>200</v>
      </c>
      <c r="B44" s="147" t="s">
        <v>201</v>
      </c>
      <c r="C44" s="31" t="s">
        <v>169</v>
      </c>
    </row>
    <row r="45" spans="1:3" ht="31.5" x14ac:dyDescent="0.25">
      <c r="A45" s="146" t="s">
        <v>202</v>
      </c>
      <c r="B45" s="147" t="s">
        <v>203</v>
      </c>
      <c r="C45" s="31" t="s">
        <v>169</v>
      </c>
    </row>
    <row r="47" spans="1:3" x14ac:dyDescent="0.25">
      <c r="A47" s="146">
        <v>6</v>
      </c>
      <c r="B47" s="703" t="s">
        <v>204</v>
      </c>
      <c r="C47" s="704"/>
    </row>
    <row r="48" spans="1:3" ht="31.5" x14ac:dyDescent="0.25">
      <c r="A48" s="146" t="s">
        <v>151</v>
      </c>
      <c r="B48" s="147" t="s">
        <v>205</v>
      </c>
      <c r="C48" s="31" t="s">
        <v>169</v>
      </c>
    </row>
    <row r="49" spans="1:3" x14ac:dyDescent="0.25">
      <c r="A49" s="146" t="s">
        <v>152</v>
      </c>
      <c r="B49" s="147" t="s">
        <v>206</v>
      </c>
      <c r="C49" s="31" t="s">
        <v>169</v>
      </c>
    </row>
    <row r="50" spans="1:3" ht="31.5" x14ac:dyDescent="0.25">
      <c r="A50" s="146" t="s">
        <v>153</v>
      </c>
      <c r="B50" s="147" t="s">
        <v>207</v>
      </c>
      <c r="C50" s="31" t="s">
        <v>172</v>
      </c>
    </row>
    <row r="51" spans="1:3" ht="63.75" thickBot="1" x14ac:dyDescent="0.3">
      <c r="A51" s="150" t="s">
        <v>154</v>
      </c>
      <c r="B51" s="151" t="s">
        <v>208</v>
      </c>
      <c r="C51" s="33" t="s">
        <v>172</v>
      </c>
    </row>
    <row r="54" spans="1:3" ht="33" customHeight="1" x14ac:dyDescent="0.25">
      <c r="A54" s="705" t="s">
        <v>209</v>
      </c>
      <c r="B54" s="705"/>
      <c r="C54" s="705"/>
    </row>
    <row r="55" spans="1:3" ht="16.5" thickBot="1" x14ac:dyDescent="0.3"/>
    <row r="56" spans="1:3" ht="16.5" thickBot="1" x14ac:dyDescent="0.3">
      <c r="A56" s="152" t="s">
        <v>0</v>
      </c>
      <c r="B56" s="153" t="s">
        <v>163</v>
      </c>
      <c r="C56" s="154" t="s">
        <v>164</v>
      </c>
    </row>
    <row r="57" spans="1:3" x14ac:dyDescent="0.25">
      <c r="A57" s="145">
        <v>1</v>
      </c>
      <c r="B57" s="155" t="s">
        <v>210</v>
      </c>
      <c r="C57" s="156"/>
    </row>
    <row r="58" spans="1:3" x14ac:dyDescent="0.25">
      <c r="A58" s="146" t="s">
        <v>3</v>
      </c>
      <c r="B58" s="157" t="s">
        <v>211</v>
      </c>
      <c r="C58" s="31" t="s">
        <v>172</v>
      </c>
    </row>
    <row r="59" spans="1:3" x14ac:dyDescent="0.25">
      <c r="A59" s="146" t="s">
        <v>4</v>
      </c>
      <c r="B59" s="157" t="s">
        <v>212</v>
      </c>
      <c r="C59" s="31" t="s">
        <v>172</v>
      </c>
    </row>
    <row r="60" spans="1:3" x14ac:dyDescent="0.25">
      <c r="A60" s="146" t="s">
        <v>15</v>
      </c>
      <c r="B60" s="147" t="s">
        <v>213</v>
      </c>
      <c r="C60" s="31" t="s">
        <v>172</v>
      </c>
    </row>
    <row r="61" spans="1:3" ht="31.5" x14ac:dyDescent="0.25">
      <c r="A61" s="146" t="s">
        <v>32</v>
      </c>
      <c r="B61" s="147" t="s">
        <v>214</v>
      </c>
      <c r="C61" s="31" t="s">
        <v>172</v>
      </c>
    </row>
    <row r="62" spans="1:3" x14ac:dyDescent="0.25">
      <c r="A62" s="146" t="s">
        <v>215</v>
      </c>
      <c r="B62" s="147" t="s">
        <v>216</v>
      </c>
      <c r="C62" s="31" t="s">
        <v>172</v>
      </c>
    </row>
    <row r="63" spans="1:3" x14ac:dyDescent="0.25">
      <c r="A63" s="146" t="s">
        <v>217</v>
      </c>
      <c r="B63" s="147" t="s">
        <v>218</v>
      </c>
      <c r="C63" s="31" t="s">
        <v>169</v>
      </c>
    </row>
    <row r="64" spans="1:3" x14ac:dyDescent="0.25">
      <c r="A64" s="146">
        <v>2</v>
      </c>
      <c r="B64" s="158" t="s">
        <v>178</v>
      </c>
      <c r="C64" s="159"/>
    </row>
    <row r="65" spans="1:3" x14ac:dyDescent="0.25">
      <c r="A65" s="146" t="s">
        <v>6</v>
      </c>
      <c r="B65" s="147" t="s">
        <v>219</v>
      </c>
      <c r="C65" s="31" t="s">
        <v>172</v>
      </c>
    </row>
    <row r="66" spans="1:3" ht="31.5" x14ac:dyDescent="0.25">
      <c r="A66" s="146" t="s">
        <v>7</v>
      </c>
      <c r="B66" s="147" t="s">
        <v>220</v>
      </c>
      <c r="C66" s="31" t="s">
        <v>172</v>
      </c>
    </row>
    <row r="67" spans="1:3" ht="31.5" x14ac:dyDescent="0.25">
      <c r="A67" s="146" t="s">
        <v>8</v>
      </c>
      <c r="B67" s="147" t="s">
        <v>221</v>
      </c>
      <c r="C67" s="31" t="s">
        <v>172</v>
      </c>
    </row>
    <row r="68" spans="1:3" ht="31.5" x14ac:dyDescent="0.25">
      <c r="A68" s="146">
        <v>3</v>
      </c>
      <c r="B68" s="158" t="s">
        <v>222</v>
      </c>
      <c r="C68" s="159" t="s">
        <v>223</v>
      </c>
    </row>
    <row r="69" spans="1:3" ht="30.75" customHeight="1" x14ac:dyDescent="0.25">
      <c r="A69" s="146" t="s">
        <v>179</v>
      </c>
      <c r="B69" s="147" t="s">
        <v>224</v>
      </c>
      <c r="C69" s="31" t="s">
        <v>169</v>
      </c>
    </row>
    <row r="70" spans="1:3" x14ac:dyDescent="0.25">
      <c r="A70" s="146" t="s">
        <v>181</v>
      </c>
      <c r="B70" s="147" t="s">
        <v>225</v>
      </c>
      <c r="C70" s="31" t="s">
        <v>172</v>
      </c>
    </row>
    <row r="71" spans="1:3" x14ac:dyDescent="0.25">
      <c r="A71" s="146" t="s">
        <v>183</v>
      </c>
      <c r="B71" s="147" t="s">
        <v>226</v>
      </c>
      <c r="C71" s="31" t="s">
        <v>169</v>
      </c>
    </row>
    <row r="72" spans="1:3" x14ac:dyDescent="0.25">
      <c r="A72" s="146" t="s">
        <v>227</v>
      </c>
      <c r="B72" s="147" t="s">
        <v>228</v>
      </c>
      <c r="C72" s="31" t="s">
        <v>169</v>
      </c>
    </row>
    <row r="73" spans="1:3" x14ac:dyDescent="0.25">
      <c r="A73" s="146" t="s">
        <v>229</v>
      </c>
      <c r="B73" s="147" t="s">
        <v>230</v>
      </c>
      <c r="C73" s="31" t="s">
        <v>172</v>
      </c>
    </row>
    <row r="74" spans="1:3" x14ac:dyDescent="0.25">
      <c r="A74" s="146">
        <v>4</v>
      </c>
      <c r="B74" s="158" t="s">
        <v>204</v>
      </c>
      <c r="C74" s="159"/>
    </row>
    <row r="75" spans="1:3" x14ac:dyDescent="0.25">
      <c r="A75" s="146" t="s">
        <v>10</v>
      </c>
      <c r="B75" s="147" t="s">
        <v>231</v>
      </c>
      <c r="C75" s="31" t="s">
        <v>169</v>
      </c>
    </row>
    <row r="76" spans="1:3" ht="31.5" x14ac:dyDescent="0.25">
      <c r="A76" s="146" t="s">
        <v>11</v>
      </c>
      <c r="B76" s="147" t="s">
        <v>232</v>
      </c>
      <c r="C76" s="31" t="s">
        <v>172</v>
      </c>
    </row>
    <row r="77" spans="1:3" ht="16.5" thickBot="1" x14ac:dyDescent="0.3">
      <c r="A77" s="150" t="s">
        <v>12</v>
      </c>
      <c r="B77" s="151" t="s">
        <v>233</v>
      </c>
      <c r="C77" s="33" t="s">
        <v>172</v>
      </c>
    </row>
    <row r="78" spans="1:3" ht="16.5" thickBot="1" x14ac:dyDescent="0.3">
      <c r="A78" s="150" t="s">
        <v>76</v>
      </c>
      <c r="B78" s="151" t="s">
        <v>234</v>
      </c>
      <c r="C78" s="33" t="s">
        <v>172</v>
      </c>
    </row>
  </sheetData>
  <mergeCells count="8">
    <mergeCell ref="B47:C47"/>
    <mergeCell ref="A54:C54"/>
    <mergeCell ref="A6:C6"/>
    <mergeCell ref="B17:C17"/>
    <mergeCell ref="B20:C20"/>
    <mergeCell ref="B27:C27"/>
    <mergeCell ref="B32:C32"/>
    <mergeCell ref="B39:C39"/>
  </mergeCells>
  <phoneticPr fontId="0" type="noConversion"/>
  <pageMargins left="0.7" right="0.7" top="0.75" bottom="0.75" header="0.3" footer="0.3"/>
  <pageSetup paperSize="9" scale="8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view="pageBreakPreview" zoomScale="83" zoomScaleNormal="83" zoomScaleSheetLayoutView="83" workbookViewId="0">
      <selection activeCell="B10" sqref="B10"/>
    </sheetView>
  </sheetViews>
  <sheetFormatPr defaultColWidth="9" defaultRowHeight="15.75" outlineLevelRow="1" x14ac:dyDescent="0.25"/>
  <cols>
    <col min="1" max="1" width="7" style="427" customWidth="1"/>
    <col min="2" max="2" width="51.5" style="427" customWidth="1"/>
    <col min="3" max="3" width="12.375" style="427" hidden="1" customWidth="1"/>
    <col min="4" max="8" width="13.25" style="427" customWidth="1"/>
    <col min="9" max="9" width="11.375" style="427" hidden="1" customWidth="1"/>
    <col min="10" max="11" width="9" style="427" hidden="1" customWidth="1"/>
    <col min="12" max="12" width="10.375" style="427" hidden="1" customWidth="1"/>
    <col min="13" max="13" width="16.375" style="427" hidden="1" customWidth="1"/>
    <col min="14" max="14" width="13" style="427" bestFit="1" customWidth="1"/>
    <col min="15" max="16384" width="9" style="427"/>
  </cols>
  <sheetData>
    <row r="1" spans="1:12" outlineLevel="1" x14ac:dyDescent="0.25">
      <c r="H1" s="428" t="s">
        <v>562</v>
      </c>
    </row>
    <row r="2" spans="1:12" outlineLevel="1" x14ac:dyDescent="0.25">
      <c r="H2" s="428" t="s">
        <v>297</v>
      </c>
    </row>
    <row r="3" spans="1:12" outlineLevel="1" x14ac:dyDescent="0.25">
      <c r="H3" s="428" t="s">
        <v>719</v>
      </c>
    </row>
    <row r="4" spans="1:12" x14ac:dyDescent="0.25">
      <c r="C4" s="429"/>
      <c r="D4" s="429"/>
      <c r="E4" s="429"/>
      <c r="F4" s="429"/>
      <c r="G4" s="429"/>
      <c r="H4" s="429"/>
      <c r="I4" s="429">
        <v>0</v>
      </c>
      <c r="J4" s="429">
        <v>0</v>
      </c>
      <c r="K4" s="429">
        <v>0</v>
      </c>
      <c r="L4" s="429">
        <v>0</v>
      </c>
    </row>
    <row r="5" spans="1:12" x14ac:dyDescent="0.25">
      <c r="A5" s="710" t="s">
        <v>734</v>
      </c>
      <c r="B5" s="710"/>
      <c r="C5" s="710"/>
      <c r="D5" s="710"/>
      <c r="E5" s="710"/>
      <c r="F5" s="710"/>
      <c r="G5" s="710"/>
      <c r="H5" s="710"/>
    </row>
    <row r="6" spans="1:12" x14ac:dyDescent="0.25">
      <c r="A6" s="425"/>
      <c r="B6" s="425"/>
      <c r="C6" s="430"/>
      <c r="D6" s="430"/>
      <c r="E6" s="430"/>
      <c r="F6" s="430"/>
      <c r="G6" s="430"/>
      <c r="H6" s="430"/>
    </row>
    <row r="7" spans="1:12" outlineLevel="1" x14ac:dyDescent="0.25">
      <c r="H7" s="431"/>
    </row>
    <row r="8" spans="1:12" outlineLevel="1" x14ac:dyDescent="0.25">
      <c r="F8" s="428"/>
      <c r="G8" s="428"/>
      <c r="H8" s="431" t="str">
        <f>'приложение 4.2'!I9</f>
        <v>Генеральный директор</v>
      </c>
    </row>
    <row r="9" spans="1:12" outlineLevel="1" x14ac:dyDescent="0.25">
      <c r="F9" s="428"/>
      <c r="G9" s="428"/>
      <c r="H9" s="431" t="s">
        <v>735</v>
      </c>
    </row>
    <row r="10" spans="1:12" outlineLevel="1" x14ac:dyDescent="0.25">
      <c r="H10" s="432"/>
    </row>
    <row r="11" spans="1:12" outlineLevel="1" x14ac:dyDescent="0.25">
      <c r="H11" s="431" t="str">
        <f>'приложение 4.2'!I12</f>
        <v>__________________(И.В. Маковский)</v>
      </c>
    </row>
    <row r="12" spans="1:12" outlineLevel="1" x14ac:dyDescent="0.25">
      <c r="H12" s="431" t="s">
        <v>738</v>
      </c>
    </row>
    <row r="13" spans="1:12" outlineLevel="1" x14ac:dyDescent="0.25">
      <c r="H13" s="433" t="s">
        <v>302</v>
      </c>
    </row>
    <row r="14" spans="1:12" outlineLevel="1" x14ac:dyDescent="0.25">
      <c r="H14" s="433"/>
    </row>
    <row r="15" spans="1:12" outlineLevel="1" x14ac:dyDescent="0.25">
      <c r="H15" s="433"/>
    </row>
    <row r="16" spans="1:12" outlineLevel="1" x14ac:dyDescent="0.25">
      <c r="H16" s="433"/>
    </row>
    <row r="17" spans="1:12" ht="16.5" outlineLevel="1" thickBot="1" x14ac:dyDescent="0.3">
      <c r="H17" s="428" t="s">
        <v>93</v>
      </c>
    </row>
    <row r="18" spans="1:12" x14ac:dyDescent="0.25">
      <c r="A18" s="711" t="s">
        <v>0</v>
      </c>
      <c r="B18" s="713" t="s">
        <v>64</v>
      </c>
      <c r="C18" s="434" t="s">
        <v>706</v>
      </c>
      <c r="D18" s="434" t="s">
        <v>707</v>
      </c>
      <c r="E18" s="434" t="s">
        <v>709</v>
      </c>
      <c r="F18" s="434" t="s">
        <v>712</v>
      </c>
      <c r="G18" s="434" t="s">
        <v>720</v>
      </c>
      <c r="H18" s="426" t="s">
        <v>727</v>
      </c>
      <c r="I18" s="40"/>
    </row>
    <row r="19" spans="1:12" x14ac:dyDescent="0.25">
      <c r="A19" s="712"/>
      <c r="B19" s="714"/>
      <c r="C19" s="715" t="s">
        <v>65</v>
      </c>
      <c r="D19" s="715" t="s">
        <v>65</v>
      </c>
      <c r="E19" s="715" t="s">
        <v>65</v>
      </c>
      <c r="F19" s="715" t="s">
        <v>65</v>
      </c>
      <c r="G19" s="715" t="s">
        <v>514</v>
      </c>
      <c r="H19" s="716" t="s">
        <v>65</v>
      </c>
      <c r="I19" s="40"/>
    </row>
    <row r="20" spans="1:12" x14ac:dyDescent="0.25">
      <c r="A20" s="712"/>
      <c r="B20" s="714"/>
      <c r="C20" s="715"/>
      <c r="D20" s="715"/>
      <c r="E20" s="715"/>
      <c r="F20" s="715"/>
      <c r="G20" s="715"/>
      <c r="H20" s="716"/>
      <c r="I20" s="40"/>
    </row>
    <row r="21" spans="1:12" s="440" customFormat="1" ht="16.5" thickBot="1" x14ac:dyDescent="0.3">
      <c r="A21" s="435">
        <v>1</v>
      </c>
      <c r="B21" s="436">
        <v>2</v>
      </c>
      <c r="C21" s="437">
        <v>3</v>
      </c>
      <c r="D21" s="437">
        <v>3</v>
      </c>
      <c r="E21" s="437">
        <v>4</v>
      </c>
      <c r="F21" s="437">
        <v>5</v>
      </c>
      <c r="G21" s="437">
        <v>6</v>
      </c>
      <c r="H21" s="438">
        <v>7</v>
      </c>
      <c r="I21" s="439"/>
    </row>
    <row r="22" spans="1:12" s="440" customFormat="1" ht="20.25" customHeight="1" x14ac:dyDescent="0.25">
      <c r="A22" s="441" t="s">
        <v>44</v>
      </c>
      <c r="B22" s="442" t="s">
        <v>66</v>
      </c>
      <c r="C22" s="443">
        <v>4767.1493030000001</v>
      </c>
      <c r="D22" s="444">
        <f>'[1]Чистая модель под План'!X$10/1000</f>
        <v>5195.8467889112344</v>
      </c>
      <c r="E22" s="444">
        <f>'[1]Чистая модель под План'!Y$10/1000</f>
        <v>5273.0458156172999</v>
      </c>
      <c r="F22" s="444">
        <f>'[1]Чистая модель под План'!Z$10/1000</f>
        <v>8168.4188075007114</v>
      </c>
      <c r="G22" s="444">
        <f>'[1]Чистая модель под План'!AA$10/1000</f>
        <v>6052.12083193956</v>
      </c>
      <c r="H22" s="445">
        <f>'[1]Чистая модель под План'!AB$10/1000</f>
        <v>6586.1703514384317</v>
      </c>
      <c r="I22" s="439"/>
      <c r="J22" s="440">
        <v>926.32651739999994</v>
      </c>
      <c r="K22" s="440">
        <v>6072.5849473999997</v>
      </c>
    </row>
    <row r="23" spans="1:12" s="440" customFormat="1" x14ac:dyDescent="0.25">
      <c r="A23" s="446"/>
      <c r="B23" s="447" t="s">
        <v>75</v>
      </c>
      <c r="C23" s="448"/>
      <c r="D23" s="449"/>
      <c r="E23" s="449"/>
      <c r="F23" s="449"/>
      <c r="G23" s="449"/>
      <c r="H23" s="450"/>
      <c r="I23" s="439"/>
      <c r="K23" s="440">
        <v>0</v>
      </c>
    </row>
    <row r="24" spans="1:12" s="440" customFormat="1" ht="31.5" x14ac:dyDescent="0.25">
      <c r="A24" s="446" t="s">
        <v>3</v>
      </c>
      <c r="B24" s="447" t="s">
        <v>710</v>
      </c>
      <c r="C24" s="448">
        <v>4038.019933</v>
      </c>
      <c r="D24" s="449">
        <f>'[1]Чистая модель под План'!X$11/1000</f>
        <v>4439.7464250812345</v>
      </c>
      <c r="E24" s="449">
        <f>'[1]Чистая модель под План'!Y$11/1000</f>
        <v>4888.5844428279997</v>
      </c>
      <c r="F24" s="449">
        <f>'[1]Чистая модель под План'!Z$11/1000</f>
        <v>5386.4732957580009</v>
      </c>
      <c r="G24" s="449">
        <f>'[1]Чистая модель под План'!AA$11/1000</f>
        <v>5727.5548344509998</v>
      </c>
      <c r="H24" s="450">
        <f>'[1]Чистая модель под План'!AB$11/1000</f>
        <v>6255.5064584380007</v>
      </c>
      <c r="I24" s="439"/>
      <c r="K24" s="440">
        <v>5357.5669799999996</v>
      </c>
    </row>
    <row r="25" spans="1:12" s="440" customFormat="1" ht="16.5" thickBot="1" x14ac:dyDescent="0.3">
      <c r="A25" s="451" t="s">
        <v>4</v>
      </c>
      <c r="B25" s="452" t="s">
        <v>264</v>
      </c>
      <c r="C25" s="453">
        <v>729.12937000000011</v>
      </c>
      <c r="D25" s="454">
        <f>D22-D24</f>
        <v>756.10036382999988</v>
      </c>
      <c r="E25" s="454">
        <f t="shared" ref="E25:H25" si="0">E22-E24</f>
        <v>384.46137278930019</v>
      </c>
      <c r="F25" s="454">
        <f t="shared" si="0"/>
        <v>2781.9455117427106</v>
      </c>
      <c r="G25" s="454">
        <f t="shared" si="0"/>
        <v>324.56599748856024</v>
      </c>
      <c r="H25" s="455">
        <f t="shared" si="0"/>
        <v>330.66389300043102</v>
      </c>
      <c r="I25" s="456">
        <f>[2]Лист1!BW$14/1000</f>
        <v>164.73800000000017</v>
      </c>
      <c r="J25" s="454">
        <f>[2]Лист1!BX$14/1000</f>
        <v>0</v>
      </c>
      <c r="K25" s="454">
        <f>[2]Лист1!BY$14/1000</f>
        <v>0</v>
      </c>
      <c r="L25" s="454">
        <f>[2]Лист1!BZ$14/1000</f>
        <v>0</v>
      </c>
    </row>
    <row r="26" spans="1:12" s="440" customFormat="1" x14ac:dyDescent="0.25">
      <c r="A26" s="457" t="s">
        <v>37</v>
      </c>
      <c r="B26" s="458" t="s">
        <v>240</v>
      </c>
      <c r="C26" s="459">
        <v>4011.0256838994187</v>
      </c>
      <c r="D26" s="424">
        <f>'[1]Чистая модель под План'!X$15/1000</f>
        <v>4396.255429060001</v>
      </c>
      <c r="E26" s="424">
        <f>'[1]Чистая модель под План'!Y$15/1000</f>
        <v>4844.8243943695579</v>
      </c>
      <c r="F26" s="424">
        <f>'[1]Чистая модель под План'!Z$15/1000</f>
        <v>5248.0282601678591</v>
      </c>
      <c r="G26" s="424">
        <f>'[1]Чистая модель под План'!AA$15/1000</f>
        <v>5493.3270464109073</v>
      </c>
      <c r="H26" s="460">
        <f>'[1]Чистая модель под План'!AB$15/1000</f>
        <v>5765.2506832069903</v>
      </c>
      <c r="I26" s="439"/>
    </row>
    <row r="27" spans="1:12" s="440" customFormat="1" x14ac:dyDescent="0.25">
      <c r="A27" s="461" t="s">
        <v>2</v>
      </c>
      <c r="B27" s="462" t="s">
        <v>67</v>
      </c>
      <c r="C27" s="448">
        <v>1442.0598577855878</v>
      </c>
      <c r="D27" s="449">
        <f>D29+D30+D31</f>
        <v>1541.8071170000001</v>
      </c>
      <c r="E27" s="449">
        <f t="shared" ref="E27:H27" si="1">E29+E30+E31</f>
        <v>1641.0592080000001</v>
      </c>
      <c r="F27" s="449">
        <f t="shared" si="1"/>
        <v>1766.3507050000001</v>
      </c>
      <c r="G27" s="449">
        <f t="shared" si="1"/>
        <v>1752.3683640000002</v>
      </c>
      <c r="H27" s="450">
        <f t="shared" si="1"/>
        <v>1896.319898</v>
      </c>
      <c r="I27" s="439"/>
    </row>
    <row r="28" spans="1:12" s="440" customFormat="1" x14ac:dyDescent="0.25">
      <c r="A28" s="446"/>
      <c r="B28" s="447" t="s">
        <v>75</v>
      </c>
      <c r="C28" s="463"/>
      <c r="D28" s="464"/>
      <c r="E28" s="464"/>
      <c r="F28" s="464"/>
      <c r="G28" s="464"/>
      <c r="H28" s="465"/>
      <c r="I28" s="439"/>
    </row>
    <row r="29" spans="1:12" s="440" customFormat="1" x14ac:dyDescent="0.25">
      <c r="A29" s="446" t="s">
        <v>3</v>
      </c>
      <c r="B29" s="447" t="s">
        <v>261</v>
      </c>
      <c r="C29" s="463">
        <v>0</v>
      </c>
      <c r="D29" s="464">
        <v>0</v>
      </c>
      <c r="E29" s="464">
        <v>0</v>
      </c>
      <c r="F29" s="464">
        <v>0</v>
      </c>
      <c r="G29" s="464">
        <v>0</v>
      </c>
      <c r="H29" s="465">
        <v>0</v>
      </c>
      <c r="I29" s="439"/>
    </row>
    <row r="30" spans="1:12" s="440" customFormat="1" x14ac:dyDescent="0.25">
      <c r="A30" s="446" t="s">
        <v>4</v>
      </c>
      <c r="B30" s="447" t="s">
        <v>262</v>
      </c>
      <c r="C30" s="463">
        <v>160.67537680558777</v>
      </c>
      <c r="D30" s="464">
        <f>'[1]Чистая модель под План'!X$28/1000</f>
        <v>186.79533299999997</v>
      </c>
      <c r="E30" s="464">
        <f>'[1]Чистая модель под План'!Y$28/1000</f>
        <v>198.93700000000001</v>
      </c>
      <c r="F30" s="464">
        <f>'[1]Чистая модель под План'!Z$28/1000</f>
        <v>209.87899999999999</v>
      </c>
      <c r="G30" s="464">
        <f>'[1]Чистая модель под План'!AA$28/1000</f>
        <v>221.41900000000001</v>
      </c>
      <c r="H30" s="464">
        <f>'[1]Чистая модель под План'!AB$28/1000</f>
        <v>233.595</v>
      </c>
      <c r="I30" s="439"/>
    </row>
    <row r="31" spans="1:12" s="440" customFormat="1" x14ac:dyDescent="0.25">
      <c r="A31" s="446" t="s">
        <v>15</v>
      </c>
      <c r="B31" s="447" t="s">
        <v>263</v>
      </c>
      <c r="C31" s="463">
        <v>1253.35748098</v>
      </c>
      <c r="D31" s="464">
        <f>'[1]Чистая модель под План'!X$22/1000</f>
        <v>1355.011784</v>
      </c>
      <c r="E31" s="464">
        <f>'[1]Чистая модель под План'!Y$22/1000</f>
        <v>1442.122208</v>
      </c>
      <c r="F31" s="464">
        <f>'[1]Чистая модель под План'!Z$22/1000</f>
        <v>1556.4717050000002</v>
      </c>
      <c r="G31" s="464">
        <f>'[1]Чистая модель под План'!AA$22/1000</f>
        <v>1530.9493640000001</v>
      </c>
      <c r="H31" s="464">
        <f>'[1]Чистая модель под План'!AB$22/1000</f>
        <v>1662.7248979999999</v>
      </c>
      <c r="I31" s="466">
        <v>4513.5309535384104</v>
      </c>
    </row>
    <row r="32" spans="1:12" s="440" customFormat="1" x14ac:dyDescent="0.25">
      <c r="A32" s="461" t="s">
        <v>5</v>
      </c>
      <c r="B32" s="462" t="s">
        <v>68</v>
      </c>
      <c r="C32" s="448">
        <v>975.92481773821441</v>
      </c>
      <c r="D32" s="449">
        <f>'[1]Чистая модель под План'!X$30/1000</f>
        <v>1007.1144026000001</v>
      </c>
      <c r="E32" s="449">
        <f>'[1]Чистая модель под План'!Y$30/1000</f>
        <v>1050.58</v>
      </c>
      <c r="F32" s="449">
        <f>'[1]Чистая модель под План'!Z$30/1000</f>
        <v>1095.3630000000001</v>
      </c>
      <c r="G32" s="449">
        <f>'[1]Чистая модель под План'!AA$30/1000</f>
        <v>1142.6079999999999</v>
      </c>
      <c r="H32" s="449">
        <f>'[1]Чистая модель под План'!AB$30/1000</f>
        <v>1191.45</v>
      </c>
      <c r="I32" s="439"/>
    </row>
    <row r="33" spans="1:13" s="440" customFormat="1" x14ac:dyDescent="0.25">
      <c r="A33" s="461" t="s">
        <v>69</v>
      </c>
      <c r="B33" s="462" t="s">
        <v>70</v>
      </c>
      <c r="C33" s="448">
        <v>430.27199999999999</v>
      </c>
      <c r="D33" s="449">
        <f>'[1]Чистая модель под План'!X$21/1000</f>
        <v>450.61708799999991</v>
      </c>
      <c r="E33" s="449">
        <f>'[1]Чистая модель под План'!Y$21/1000</f>
        <v>478.95151891433511</v>
      </c>
      <c r="F33" s="449">
        <f>'[1]Чистая модель под План'!Z$21/1000</f>
        <v>571.15169891433516</v>
      </c>
      <c r="G33" s="449">
        <f>'[1]Чистая модель под План'!AA$21/1000</f>
        <v>664.53248891433509</v>
      </c>
      <c r="H33" s="449">
        <f>'[1]Чистая модель под План'!AB$21/1000</f>
        <v>675.63535891433514</v>
      </c>
      <c r="I33" s="449" t="e">
        <f>'[1]Чистая модель под План'!AD$21/1000</f>
        <v>#REF!</v>
      </c>
      <c r="J33" s="449" t="e">
        <f>'[1]Чистая модель под План'!AE$21/1000</f>
        <v>#REF!</v>
      </c>
      <c r="K33" s="449" t="e">
        <f>'[1]Чистая модель под План'!AF$21/1000</f>
        <v>#REF!</v>
      </c>
      <c r="L33" s="449" t="e">
        <f>'[1]Чистая модель под План'!AG$21/1000</f>
        <v>#REF!</v>
      </c>
      <c r="M33" s="449" t="e">
        <f>'[1]Чистая модель под План'!AH$21/1000</f>
        <v>#REF!</v>
      </c>
    </row>
    <row r="34" spans="1:13" s="440" customFormat="1" x14ac:dyDescent="0.25">
      <c r="A34" s="461" t="s">
        <v>71</v>
      </c>
      <c r="B34" s="462" t="s">
        <v>80</v>
      </c>
      <c r="C34" s="448">
        <v>53.651000000000003</v>
      </c>
      <c r="D34" s="449">
        <f>'[3]9. Смета затрат'!$H$68/1000</f>
        <v>59.564999999999998</v>
      </c>
      <c r="E34" s="449">
        <f>'[3]9. Смета затрат'!O$68/1000</f>
        <v>74.476455999999999</v>
      </c>
      <c r="F34" s="449">
        <f>'[3]9. Смета затрат'!P$68/1000</f>
        <v>132.61857000000001</v>
      </c>
      <c r="G34" s="449">
        <f>'[3]9. Смета затрат'!Q$68/1000</f>
        <v>200.75861600000002</v>
      </c>
      <c r="H34" s="449">
        <f>'[3]9. Смета затрат'!R$68/1000</f>
        <v>208.543454</v>
      </c>
      <c r="I34" s="439"/>
    </row>
    <row r="35" spans="1:13" s="440" customFormat="1" x14ac:dyDescent="0.25">
      <c r="A35" s="461" t="s">
        <v>79</v>
      </c>
      <c r="B35" s="462" t="s">
        <v>72</v>
      </c>
      <c r="C35" s="448">
        <v>1109.1180083756167</v>
      </c>
      <c r="D35" s="449">
        <f>D26-D27-D32-D33-D34</f>
        <v>1337.1518214600005</v>
      </c>
      <c r="E35" s="449">
        <f t="shared" ref="E35:H35" si="2">E26-E27-E32-E33-E34</f>
        <v>1599.7572114552227</v>
      </c>
      <c r="F35" s="449">
        <f t="shared" si="2"/>
        <v>1682.5442862535238</v>
      </c>
      <c r="G35" s="449">
        <f t="shared" si="2"/>
        <v>1733.059577496572</v>
      </c>
      <c r="H35" s="450">
        <f t="shared" si="2"/>
        <v>1793.3019722926556</v>
      </c>
      <c r="I35" s="439"/>
    </row>
    <row r="36" spans="1:13" s="440" customFormat="1" x14ac:dyDescent="0.25">
      <c r="A36" s="446"/>
      <c r="B36" s="447" t="s">
        <v>75</v>
      </c>
      <c r="C36" s="463"/>
      <c r="D36" s="464"/>
      <c r="E36" s="464"/>
      <c r="F36" s="464"/>
      <c r="G36" s="464"/>
      <c r="H36" s="465"/>
      <c r="I36" s="439"/>
    </row>
    <row r="37" spans="1:13" s="440" customFormat="1" x14ac:dyDescent="0.25">
      <c r="A37" s="446" t="s">
        <v>13</v>
      </c>
      <c r="B37" s="447" t="s">
        <v>74</v>
      </c>
      <c r="C37" s="463">
        <v>243.01309530812145</v>
      </c>
      <c r="D37" s="464">
        <f>'[1]Чистая модель под План'!X$32/1000</f>
        <v>266.48207000000002</v>
      </c>
      <c r="E37" s="464">
        <f>'[1]Чистая модель под План'!Y$32/1000</f>
        <v>273.95700999999997</v>
      </c>
      <c r="F37" s="464">
        <f>'[1]Чистая модель под План'!Z$32/1000</f>
        <v>285.23929544000003</v>
      </c>
      <c r="G37" s="464">
        <f>'[1]Чистая модель под План'!AA$32/1000</f>
        <v>297.44229333805004</v>
      </c>
      <c r="H37" s="464">
        <f>'[1]Чистая модель под План'!AB$32/1000</f>
        <v>310.70817580471862</v>
      </c>
      <c r="I37" s="439"/>
    </row>
    <row r="38" spans="1:13" s="440" customFormat="1" x14ac:dyDescent="0.25">
      <c r="A38" s="446" t="s">
        <v>81</v>
      </c>
      <c r="B38" s="447" t="s">
        <v>241</v>
      </c>
      <c r="C38" s="463">
        <v>113.28700000000001</v>
      </c>
      <c r="D38" s="464">
        <f>'[3]9. Смета затрат'!$H$83/1000</f>
        <v>118.25079441513422</v>
      </c>
      <c r="E38" s="464">
        <f>'[3]9. Смета затрат'!O$83/1000</f>
        <v>120.06699999999999</v>
      </c>
      <c r="F38" s="464">
        <f>'[3]9. Смета затрат'!P$83/1000</f>
        <v>121.70399999999999</v>
      </c>
      <c r="G38" s="464">
        <f>'[3]9. Смета затрат'!Q$83/1000</f>
        <v>123.43</v>
      </c>
      <c r="H38" s="464">
        <f>'[3]9. Смета затрат'!R$83/1000</f>
        <v>125.252</v>
      </c>
      <c r="I38" s="464">
        <f>'[3]9. Смета затрат'!T$83/1000</f>
        <v>0</v>
      </c>
      <c r="J38" s="464">
        <f>'[3]9. Смета затрат'!U$83/1000</f>
        <v>0</v>
      </c>
      <c r="K38" s="464">
        <f>'[3]9. Смета затрат'!V$83/1000</f>
        <v>0</v>
      </c>
      <c r="L38" s="464">
        <f>'[3]9. Смета затрат'!W$83/1000</f>
        <v>0</v>
      </c>
      <c r="M38" s="464">
        <f>'[3]9. Смета затрат'!X$83/1000</f>
        <v>0</v>
      </c>
    </row>
    <row r="39" spans="1:13" s="440" customFormat="1" ht="16.5" thickBot="1" x14ac:dyDescent="0.3">
      <c r="A39" s="451" t="s">
        <v>198</v>
      </c>
      <c r="B39" s="452" t="s">
        <v>718</v>
      </c>
      <c r="C39" s="467">
        <v>632.62924199999998</v>
      </c>
      <c r="D39" s="468">
        <f>'[1]Чистая модель под План'!X$24/1000</f>
        <v>688.94435059749208</v>
      </c>
      <c r="E39" s="468">
        <f>'[1]Чистая модель под План'!Y$24/1000</f>
        <v>737.090892655223</v>
      </c>
      <c r="F39" s="468">
        <f>'[1]Чистая модель под План'!Z$24/1000</f>
        <v>785.71620654352387</v>
      </c>
      <c r="G39" s="468">
        <f>'[1]Чистая модель под План'!AA$24/1000</f>
        <v>834.43061051922245</v>
      </c>
      <c r="H39" s="468">
        <f>'[1]Чистая модель под План'!AB$24/1000</f>
        <v>886.16530829741419</v>
      </c>
      <c r="I39" s="468" t="e">
        <f>'[1]Чистая модель под План'!AD$24/1000</f>
        <v>#REF!</v>
      </c>
      <c r="J39" s="468" t="e">
        <f>'[1]Чистая модель под План'!AE$24/1000</f>
        <v>#REF!</v>
      </c>
      <c r="K39" s="468" t="e">
        <f>'[1]Чистая модель под План'!AF$24/1000</f>
        <v>#REF!</v>
      </c>
      <c r="L39" s="468" t="e">
        <f>'[1]Чистая модель под План'!AG$24/1000</f>
        <v>#REF!</v>
      </c>
      <c r="M39" s="468" t="e">
        <f>'[1]Чистая модель под План'!AH$24/1000</f>
        <v>#REF!</v>
      </c>
    </row>
    <row r="40" spans="1:13" s="440" customFormat="1" ht="23.25" customHeight="1" thickBot="1" x14ac:dyDescent="0.3">
      <c r="A40" s="470" t="s">
        <v>38</v>
      </c>
      <c r="B40" s="471" t="s">
        <v>243</v>
      </c>
      <c r="C40" s="472">
        <v>756.12361910058144</v>
      </c>
      <c r="D40" s="473">
        <f>D22-D26</f>
        <v>799.59135985123339</v>
      </c>
      <c r="E40" s="473">
        <f t="shared" ref="E40:H40" si="3">E22-E26</f>
        <v>428.221421247742</v>
      </c>
      <c r="F40" s="473">
        <f t="shared" si="3"/>
        <v>2920.3905473328523</v>
      </c>
      <c r="G40" s="473">
        <f t="shared" si="3"/>
        <v>558.79378552865273</v>
      </c>
      <c r="H40" s="474">
        <f t="shared" si="3"/>
        <v>820.91966823144139</v>
      </c>
      <c r="I40" s="439"/>
    </row>
    <row r="41" spans="1:13" s="440" customFormat="1" x14ac:dyDescent="0.25">
      <c r="A41" s="441" t="s">
        <v>82</v>
      </c>
      <c r="B41" s="442" t="s">
        <v>83</v>
      </c>
      <c r="C41" s="443">
        <v>-711.36053100000004</v>
      </c>
      <c r="D41" s="444">
        <f>D42-D46</f>
        <v>-537.55163790904123</v>
      </c>
      <c r="E41" s="444">
        <f t="shared" ref="E41:H41" si="4">E42-E46</f>
        <v>-461.17696800000004</v>
      </c>
      <c r="F41" s="444">
        <f t="shared" si="4"/>
        <v>-406.51320224000006</v>
      </c>
      <c r="G41" s="444">
        <f t="shared" si="4"/>
        <v>-361.0209813152</v>
      </c>
      <c r="H41" s="445">
        <f t="shared" si="4"/>
        <v>-334.93865379255993</v>
      </c>
      <c r="I41" s="439"/>
    </row>
    <row r="42" spans="1:13" s="440" customFormat="1" x14ac:dyDescent="0.25">
      <c r="A42" s="446" t="s">
        <v>2</v>
      </c>
      <c r="B42" s="447" t="s">
        <v>84</v>
      </c>
      <c r="C42" s="463">
        <v>21.922000000000001</v>
      </c>
      <c r="D42" s="464">
        <f>'[1]Чистая модель под План'!X$40/1000</f>
        <v>20.05</v>
      </c>
      <c r="E42" s="464">
        <f>'[1]Чистая модель под План'!Y$40/1000</f>
        <v>12.602</v>
      </c>
      <c r="F42" s="464">
        <f>'[1]Чистая модель под План'!Z$40/1000</f>
        <v>13.238864</v>
      </c>
      <c r="G42" s="464">
        <f>'[1]Чистая модель под План'!AA$40/1000</f>
        <v>13.915213567999999</v>
      </c>
      <c r="H42" s="464">
        <f>'[1]Чистая модель под План'!AB$40/1000</f>
        <v>14.633496809216</v>
      </c>
      <c r="I42" s="439"/>
    </row>
    <row r="43" spans="1:13" s="440" customFormat="1" x14ac:dyDescent="0.25">
      <c r="A43" s="446"/>
      <c r="B43" s="447" t="s">
        <v>73</v>
      </c>
      <c r="C43" s="463"/>
      <c r="D43" s="464"/>
      <c r="E43" s="464"/>
      <c r="F43" s="464"/>
      <c r="G43" s="464"/>
      <c r="H43" s="465"/>
      <c r="I43" s="439"/>
    </row>
    <row r="44" spans="1:13" s="440" customFormat="1" ht="31.5" x14ac:dyDescent="0.25">
      <c r="A44" s="446" t="s">
        <v>3</v>
      </c>
      <c r="B44" s="447" t="s">
        <v>247</v>
      </c>
      <c r="C44" s="463">
        <v>3.625</v>
      </c>
      <c r="D44" s="464">
        <v>0</v>
      </c>
      <c r="E44" s="464">
        <v>0</v>
      </c>
      <c r="F44" s="464">
        <v>0</v>
      </c>
      <c r="G44" s="464">
        <v>0</v>
      </c>
      <c r="H44" s="465">
        <v>0</v>
      </c>
      <c r="I44" s="439"/>
    </row>
    <row r="45" spans="1:13" s="440" customFormat="1" x14ac:dyDescent="0.25">
      <c r="A45" s="446" t="s">
        <v>4</v>
      </c>
      <c r="B45" s="475" t="s">
        <v>248</v>
      </c>
      <c r="C45" s="463">
        <v>0</v>
      </c>
      <c r="D45" s="464">
        <f>'[1]Чистая модель под План'!X$41/1000</f>
        <v>10.445</v>
      </c>
      <c r="E45" s="464">
        <f>'[1]Чистая модель под План'!Y$41/1000</f>
        <v>0.15</v>
      </c>
      <c r="F45" s="464">
        <f>'[1]Чистая модель под План'!Z$41/1000</f>
        <v>0.16500000000000001</v>
      </c>
      <c r="G45" s="464">
        <f>'[1]Чистая модель под План'!AA$41/1000</f>
        <v>0.14899999999999999</v>
      </c>
      <c r="H45" s="464">
        <f>'[1]Чистая модель под План'!AB$41/1000</f>
        <v>0.14899999999999999</v>
      </c>
      <c r="I45" s="439"/>
    </row>
    <row r="46" spans="1:13" s="440" customFormat="1" x14ac:dyDescent="0.25">
      <c r="A46" s="446" t="s">
        <v>5</v>
      </c>
      <c r="B46" s="447" t="s">
        <v>85</v>
      </c>
      <c r="C46" s="463">
        <v>733.28253100000006</v>
      </c>
      <c r="D46" s="464">
        <f>'[1]Чистая модель под План'!X$44/1000</f>
        <v>557.60163790904119</v>
      </c>
      <c r="E46" s="464">
        <f>'[1]Чистая модель под План'!Y$44/1000</f>
        <v>473.77896800000002</v>
      </c>
      <c r="F46" s="464">
        <f>'[1]Чистая модель под План'!Z$44/1000</f>
        <v>419.75206624000003</v>
      </c>
      <c r="G46" s="464">
        <f>'[1]Чистая модель под План'!AA$44/1000</f>
        <v>374.93619488320002</v>
      </c>
      <c r="H46" s="464">
        <f>'[1]Чистая модель под План'!AB$44/1000</f>
        <v>349.57215060177595</v>
      </c>
      <c r="I46" s="476">
        <f>[2]Лист1!BX$42/1000</f>
        <v>0</v>
      </c>
      <c r="J46" s="464">
        <f>[2]Лист1!BY$42/1000</f>
        <v>0</v>
      </c>
      <c r="K46" s="464">
        <f>[2]Лист1!BZ$42/1000</f>
        <v>0</v>
      </c>
      <c r="L46" s="464">
        <f>[2]Лист1!CA$42/1000</f>
        <v>0</v>
      </c>
    </row>
    <row r="47" spans="1:13" s="440" customFormat="1" x14ac:dyDescent="0.25">
      <c r="A47" s="446"/>
      <c r="B47" s="447" t="s">
        <v>73</v>
      </c>
      <c r="C47" s="463"/>
      <c r="D47" s="464"/>
      <c r="E47" s="464"/>
      <c r="F47" s="464"/>
      <c r="G47" s="464"/>
      <c r="H47" s="465"/>
      <c r="I47" s="439"/>
    </row>
    <row r="48" spans="1:13" s="440" customFormat="1" ht="16.5" thickBot="1" x14ac:dyDescent="0.3">
      <c r="A48" s="451" t="s">
        <v>6</v>
      </c>
      <c r="B48" s="452" t="s">
        <v>249</v>
      </c>
      <c r="C48" s="467">
        <v>488.661</v>
      </c>
      <c r="D48" s="468">
        <f>'[1]Чистая модель под План'!X$45/1000</f>
        <v>293.99599999999998</v>
      </c>
      <c r="E48" s="468">
        <f>'[1]Чистая модель под План'!Y$45/1000</f>
        <v>290.31</v>
      </c>
      <c r="F48" s="468">
        <f>'[1]Чистая модель под План'!Z$45/1000</f>
        <v>291.52800000000002</v>
      </c>
      <c r="G48" s="468">
        <f>'[1]Чистая модель под План'!AA$45/1000</f>
        <v>295.108</v>
      </c>
      <c r="H48" s="468">
        <f>'[1]Чистая модель под План'!AB$45/1000</f>
        <v>296.20499999999998</v>
      </c>
      <c r="I48" s="468" t="e">
        <f>'[1]Чистая модель под План'!AD$45/1000</f>
        <v>#REF!</v>
      </c>
      <c r="J48" s="468" t="e">
        <f>'[1]Чистая модель под План'!AE$45/1000</f>
        <v>#REF!</v>
      </c>
      <c r="K48" s="468" t="e">
        <f>'[1]Чистая модель под План'!AF$45/1000</f>
        <v>#REF!</v>
      </c>
      <c r="L48" s="468" t="e">
        <f>'[1]Чистая модель под План'!AG$45/1000</f>
        <v>#REF!</v>
      </c>
      <c r="M48" s="468" t="e">
        <f>'[1]Чистая модель под План'!AH$45/1000</f>
        <v>#REF!</v>
      </c>
    </row>
    <row r="49" spans="1:16" s="440" customFormat="1" ht="24" customHeight="1" thickBot="1" x14ac:dyDescent="0.3">
      <c r="A49" s="477" t="s">
        <v>86</v>
      </c>
      <c r="B49" s="478" t="s">
        <v>733</v>
      </c>
      <c r="C49" s="479">
        <v>44.763088100581399</v>
      </c>
      <c r="D49" s="480">
        <f>D40+D41</f>
        <v>262.03972194219216</v>
      </c>
      <c r="E49" s="480">
        <f t="shared" ref="E49:H49" si="5">E40+E41</f>
        <v>-32.955546752258044</v>
      </c>
      <c r="F49" s="480">
        <f t="shared" si="5"/>
        <v>2513.877345092852</v>
      </c>
      <c r="G49" s="480">
        <f t="shared" si="5"/>
        <v>197.77280421345273</v>
      </c>
      <c r="H49" s="481">
        <f t="shared" si="5"/>
        <v>485.98101443888146</v>
      </c>
      <c r="I49" s="439"/>
    </row>
    <row r="50" spans="1:16" s="440" customFormat="1" ht="21.75" customHeight="1" thickBot="1" x14ac:dyDescent="0.3">
      <c r="A50" s="477" t="s">
        <v>88</v>
      </c>
      <c r="B50" s="478" t="s">
        <v>89</v>
      </c>
      <c r="C50" s="482">
        <v>43.307642000000008</v>
      </c>
      <c r="D50" s="483">
        <f>'[1]Чистая модель под План'!X$53/1000</f>
        <v>63.76700000000001</v>
      </c>
      <c r="E50" s="483">
        <f>'[1]Чистая модель под План'!Y$53/1000</f>
        <v>-76.174109350451573</v>
      </c>
      <c r="F50" s="483">
        <f>'[1]Чистая модель под План'!Z$53/1000</f>
        <v>542.45146901857049</v>
      </c>
      <c r="G50" s="483">
        <f>'[1]Чистая модель под План'!AA$53/1000</f>
        <v>29.26256084269075</v>
      </c>
      <c r="H50" s="483">
        <f>'[1]Чистая модель под План'!AB$53/1000</f>
        <v>165.17320288777637</v>
      </c>
      <c r="I50" s="484">
        <f>'[4]АО "Янтарьэнерго"'!DQ$57/1000</f>
        <v>0</v>
      </c>
      <c r="J50" s="483">
        <f>'[4]АО "Янтарьэнерго"'!DR$57/1000</f>
        <v>0</v>
      </c>
      <c r="K50" s="483">
        <f>'[4]АО "Янтарьэнерго"'!DS$57/1000</f>
        <v>0</v>
      </c>
      <c r="L50" s="483">
        <f>'[4]АО "Янтарьэнерго"'!DT$57/1000</f>
        <v>0</v>
      </c>
    </row>
    <row r="51" spans="1:16" s="440" customFormat="1" ht="23.25" customHeight="1" thickBot="1" x14ac:dyDescent="0.3">
      <c r="A51" s="477" t="s">
        <v>90</v>
      </c>
      <c r="B51" s="478" t="s">
        <v>91</v>
      </c>
      <c r="C51" s="479">
        <v>1.4554461005813906</v>
      </c>
      <c r="D51" s="480">
        <f>D49-D50</f>
        <v>198.27272194219216</v>
      </c>
      <c r="E51" s="480">
        <f t="shared" ref="E51:H51" si="6">E49-E50</f>
        <v>43.218562598193529</v>
      </c>
      <c r="F51" s="480">
        <f t="shared" si="6"/>
        <v>1971.4258760742814</v>
      </c>
      <c r="G51" s="480">
        <f t="shared" si="6"/>
        <v>168.51024337076197</v>
      </c>
      <c r="H51" s="481">
        <f t="shared" si="6"/>
        <v>320.80781155110509</v>
      </c>
      <c r="I51" s="485">
        <f t="shared" ref="I51:L51" si="7">I49-I50</f>
        <v>0</v>
      </c>
      <c r="J51" s="480">
        <f t="shared" si="7"/>
        <v>0</v>
      </c>
      <c r="K51" s="480">
        <f t="shared" si="7"/>
        <v>0</v>
      </c>
      <c r="L51" s="480">
        <f t="shared" si="7"/>
        <v>0</v>
      </c>
      <c r="M51" s="466"/>
    </row>
    <row r="52" spans="1:16" s="440" customFormat="1" ht="22.5" customHeight="1" x14ac:dyDescent="0.25">
      <c r="A52" s="441" t="s">
        <v>92</v>
      </c>
      <c r="B52" s="442" t="s">
        <v>259</v>
      </c>
      <c r="C52" s="443">
        <v>1.4554461005813906</v>
      </c>
      <c r="D52" s="444">
        <f>D54+D56+D57</f>
        <v>198.27272194219216</v>
      </c>
      <c r="E52" s="444">
        <f t="shared" ref="E52:H52" si="8">E54+E56+E57</f>
        <v>43.218562598193529</v>
      </c>
      <c r="F52" s="444">
        <f t="shared" si="8"/>
        <v>1971.4258760742814</v>
      </c>
      <c r="G52" s="444">
        <f t="shared" si="8"/>
        <v>168.51024337076197</v>
      </c>
      <c r="H52" s="445">
        <f t="shared" si="8"/>
        <v>320.80781155110509</v>
      </c>
      <c r="I52" s="466"/>
    </row>
    <row r="53" spans="1:16" s="440" customFormat="1" x14ac:dyDescent="0.25">
      <c r="A53" s="446"/>
      <c r="B53" s="447" t="s">
        <v>75</v>
      </c>
      <c r="C53" s="463"/>
      <c r="D53" s="464"/>
      <c r="E53" s="464"/>
      <c r="F53" s="464"/>
      <c r="G53" s="464"/>
      <c r="H53" s="465"/>
      <c r="I53" s="439"/>
    </row>
    <row r="54" spans="1:16" s="440" customFormat="1" ht="31.5" x14ac:dyDescent="0.25">
      <c r="A54" s="446" t="s">
        <v>2</v>
      </c>
      <c r="B54" s="486" t="s">
        <v>704</v>
      </c>
      <c r="C54" s="463">
        <v>1.0915845754360429</v>
      </c>
      <c r="D54" s="464"/>
      <c r="E54" s="464"/>
      <c r="F54" s="464">
        <f>'[4]АО "Янтарьэнерго"'!$V$71/1000</f>
        <v>1970.528</v>
      </c>
      <c r="G54" s="464"/>
      <c r="H54" s="465"/>
      <c r="I54" s="439"/>
      <c r="L54" s="487"/>
    </row>
    <row r="55" spans="1:16" s="440" customFormat="1" x14ac:dyDescent="0.25">
      <c r="A55" s="488" t="s">
        <v>5</v>
      </c>
      <c r="B55" s="447" t="s">
        <v>705</v>
      </c>
      <c r="C55" s="463"/>
      <c r="D55" s="464"/>
      <c r="E55" s="464"/>
      <c r="F55" s="464"/>
      <c r="G55" s="464"/>
      <c r="H55" s="465"/>
    </row>
    <row r="56" spans="1:16" s="440" customFormat="1" x14ac:dyDescent="0.25">
      <c r="A56" s="446" t="s">
        <v>69</v>
      </c>
      <c r="B56" s="447" t="s">
        <v>252</v>
      </c>
      <c r="C56" s="463">
        <v>0.36386152514534764</v>
      </c>
      <c r="D56" s="464">
        <f>'[1]Чистая модель под План'!X$65/1000</f>
        <v>49.568180485548133</v>
      </c>
      <c r="E56" s="464">
        <f>'[1]Чистая модель под План'!Y$65/1000</f>
        <v>10.80464064954843</v>
      </c>
      <c r="F56" s="464">
        <f>'[1]Чистая модель под План'!Z$65/1000</f>
        <v>0.22446901857038029</v>
      </c>
      <c r="G56" s="464">
        <f>'[1]Чистая модель под План'!AA$65/1000</f>
        <v>42.127560842690642</v>
      </c>
      <c r="H56" s="464">
        <f>'[1]Чистая модель под План'!AB$65/1000</f>
        <v>80.201952887776329</v>
      </c>
    </row>
    <row r="57" spans="1:16" s="440" customFormat="1" ht="16.5" thickBot="1" x14ac:dyDescent="0.3">
      <c r="A57" s="451" t="s">
        <v>71</v>
      </c>
      <c r="B57" s="489" t="s">
        <v>737</v>
      </c>
      <c r="C57" s="490">
        <v>0</v>
      </c>
      <c r="D57" s="491">
        <f>D51-D56</f>
        <v>148.70454145664402</v>
      </c>
      <c r="E57" s="491">
        <f t="shared" ref="E57:H57" si="9">E51-E56</f>
        <v>32.413921948645097</v>
      </c>
      <c r="F57" s="491">
        <f>F51-F56-F54</f>
        <v>0.67340705571109538</v>
      </c>
      <c r="G57" s="491">
        <f t="shared" si="9"/>
        <v>126.38268252807133</v>
      </c>
      <c r="H57" s="492">
        <f t="shared" si="9"/>
        <v>240.60585866332877</v>
      </c>
    </row>
    <row r="58" spans="1:16" s="440" customFormat="1" x14ac:dyDescent="0.25">
      <c r="A58" s="441" t="s">
        <v>143</v>
      </c>
      <c r="B58" s="442" t="s">
        <v>257</v>
      </c>
      <c r="C58" s="443"/>
      <c r="D58" s="444"/>
      <c r="E58" s="444"/>
      <c r="F58" s="444"/>
      <c r="G58" s="444"/>
      <c r="H58" s="445"/>
      <c r="I58" s="439"/>
      <c r="L58" s="487"/>
      <c r="M58" s="487"/>
      <c r="N58" s="487"/>
      <c r="O58" s="487"/>
      <c r="P58" s="487"/>
    </row>
    <row r="59" spans="1:16" s="440" customFormat="1" x14ac:dyDescent="0.25">
      <c r="A59" s="446" t="s">
        <v>2</v>
      </c>
      <c r="B59" s="493" t="s">
        <v>235</v>
      </c>
      <c r="C59" s="494"/>
      <c r="D59" s="495">
        <v>57.7</v>
      </c>
      <c r="E59" s="495"/>
      <c r="F59" s="496"/>
      <c r="G59" s="495"/>
      <c r="H59" s="497"/>
      <c r="I59" s="498"/>
    </row>
    <row r="60" spans="1:16" s="440" customFormat="1" x14ac:dyDescent="0.25">
      <c r="A60" s="446" t="s">
        <v>5</v>
      </c>
      <c r="B60" s="447" t="s">
        <v>236</v>
      </c>
      <c r="C60" s="494">
        <v>377.34584601295853</v>
      </c>
      <c r="D60" s="495"/>
      <c r="E60" s="495">
        <v>481.2</v>
      </c>
      <c r="F60" s="495">
        <v>884.99</v>
      </c>
      <c r="G60" s="495">
        <v>13.7</v>
      </c>
      <c r="H60" s="497">
        <v>150</v>
      </c>
      <c r="I60" s="499"/>
    </row>
    <row r="61" spans="1:16" s="440" customFormat="1" ht="16.5" thickBot="1" x14ac:dyDescent="0.3">
      <c r="A61" s="451"/>
      <c r="B61" s="452" t="s">
        <v>237</v>
      </c>
      <c r="C61" s="467">
        <v>-377.34584601295853</v>
      </c>
      <c r="D61" s="468">
        <f>D59</f>
        <v>57.7</v>
      </c>
      <c r="E61" s="468">
        <f t="shared" ref="E61:G61" si="10">E59</f>
        <v>0</v>
      </c>
      <c r="F61" s="468">
        <f t="shared" si="10"/>
        <v>0</v>
      </c>
      <c r="G61" s="468">
        <f t="shared" si="10"/>
        <v>0</v>
      </c>
      <c r="H61" s="469">
        <f>-H60</f>
        <v>-150</v>
      </c>
      <c r="I61" s="499"/>
    </row>
    <row r="62" spans="1:16" s="440" customFormat="1" x14ac:dyDescent="0.25">
      <c r="A62" s="441" t="s">
        <v>97</v>
      </c>
      <c r="B62" s="442" t="s">
        <v>258</v>
      </c>
      <c r="C62" s="443"/>
      <c r="D62" s="444"/>
      <c r="E62" s="444"/>
      <c r="F62" s="444"/>
      <c r="G62" s="444"/>
      <c r="H62" s="445"/>
      <c r="I62" s="439"/>
      <c r="L62" s="487"/>
      <c r="M62" s="487"/>
      <c r="N62" s="487"/>
      <c r="O62" s="487"/>
      <c r="P62" s="487"/>
    </row>
    <row r="63" spans="1:16" s="440" customFormat="1" x14ac:dyDescent="0.25">
      <c r="A63" s="446" t="s">
        <v>2</v>
      </c>
      <c r="B63" s="493" t="s">
        <v>238</v>
      </c>
      <c r="C63" s="494">
        <v>20.852434069970624</v>
      </c>
      <c r="D63" s="495">
        <f>1068.3-689.48+2.42</f>
        <v>381.23999999999995</v>
      </c>
      <c r="E63" s="495">
        <f>804.06+1068.31+0.35</f>
        <v>1872.7199999999998</v>
      </c>
      <c r="F63" s="495"/>
      <c r="G63" s="495"/>
      <c r="H63" s="497"/>
      <c r="I63" s="498"/>
    </row>
    <row r="64" spans="1:16" s="440" customFormat="1" x14ac:dyDescent="0.25">
      <c r="A64" s="446" t="s">
        <v>5</v>
      </c>
      <c r="B64" s="447" t="s">
        <v>239</v>
      </c>
      <c r="C64" s="494"/>
      <c r="D64" s="495"/>
      <c r="E64" s="495"/>
      <c r="F64" s="495">
        <f>479.5-0.69</f>
        <v>478.81</v>
      </c>
      <c r="G64" s="495">
        <v>367.1</v>
      </c>
      <c r="H64" s="497">
        <f>5.72+0.38</f>
        <v>6.1</v>
      </c>
      <c r="I64" s="499"/>
      <c r="N64" s="500"/>
      <c r="O64" s="500"/>
      <c r="P64" s="500"/>
    </row>
    <row r="65" spans="1:14" s="440" customFormat="1" ht="16.5" thickBot="1" x14ac:dyDescent="0.3">
      <c r="A65" s="451"/>
      <c r="B65" s="452" t="s">
        <v>237</v>
      </c>
      <c r="C65" s="467">
        <v>20.852434069970624</v>
      </c>
      <c r="D65" s="468">
        <f>+D63</f>
        <v>381.23999999999995</v>
      </c>
      <c r="E65" s="468">
        <f>E63</f>
        <v>1872.7199999999998</v>
      </c>
      <c r="F65" s="468">
        <f>-F64</f>
        <v>-478.81</v>
      </c>
      <c r="G65" s="468">
        <f>-G64</f>
        <v>-367.1</v>
      </c>
      <c r="H65" s="469">
        <f>-H64</f>
        <v>-6.1</v>
      </c>
      <c r="I65" s="499"/>
    </row>
    <row r="66" spans="1:14" s="440" customFormat="1" x14ac:dyDescent="0.25">
      <c r="A66" s="441" t="s">
        <v>100</v>
      </c>
      <c r="B66" s="442" t="s">
        <v>98</v>
      </c>
      <c r="C66" s="443">
        <v>1080</v>
      </c>
      <c r="D66" s="444">
        <f>D70</f>
        <v>200</v>
      </c>
      <c r="E66" s="444">
        <f t="shared" ref="E66:H66" si="11">E70</f>
        <v>100</v>
      </c>
      <c r="F66" s="444">
        <f t="shared" si="11"/>
        <v>0</v>
      </c>
      <c r="G66" s="444">
        <f t="shared" si="11"/>
        <v>0</v>
      </c>
      <c r="H66" s="445">
        <f t="shared" si="11"/>
        <v>100</v>
      </c>
    </row>
    <row r="67" spans="1:14" s="440" customFormat="1" x14ac:dyDescent="0.25">
      <c r="A67" s="461"/>
      <c r="B67" s="447" t="s">
        <v>99</v>
      </c>
      <c r="C67" s="463"/>
      <c r="D67" s="464"/>
      <c r="E67" s="464"/>
      <c r="F67" s="464"/>
      <c r="G67" s="464"/>
      <c r="H67" s="465"/>
    </row>
    <row r="68" spans="1:14" s="440" customFormat="1" x14ac:dyDescent="0.25">
      <c r="A68" s="446" t="s">
        <v>2</v>
      </c>
      <c r="B68" s="447" t="s">
        <v>254</v>
      </c>
      <c r="C68" s="494">
        <v>0</v>
      </c>
      <c r="D68" s="495">
        <f>'приложение 4.2'!D36</f>
        <v>0</v>
      </c>
      <c r="E68" s="495">
        <f>'приложение 4.2'!E36</f>
        <v>0</v>
      </c>
      <c r="F68" s="495">
        <f>'приложение 4.2'!F36</f>
        <v>0</v>
      </c>
      <c r="G68" s="495">
        <f>'приложение 4.2'!G36</f>
        <v>0</v>
      </c>
      <c r="H68" s="497">
        <f>'приложение 4.2'!H36</f>
        <v>0</v>
      </c>
    </row>
    <row r="69" spans="1:14" s="440" customFormat="1" x14ac:dyDescent="0.25">
      <c r="A69" s="446" t="s">
        <v>3</v>
      </c>
      <c r="B69" s="447" t="s">
        <v>107</v>
      </c>
      <c r="C69" s="448"/>
      <c r="D69" s="449"/>
      <c r="E69" s="449"/>
      <c r="F69" s="495"/>
      <c r="G69" s="495"/>
      <c r="H69" s="450"/>
    </row>
    <row r="70" spans="1:14" s="440" customFormat="1" ht="16.5" thickBot="1" x14ac:dyDescent="0.3">
      <c r="A70" s="451" t="s">
        <v>5</v>
      </c>
      <c r="B70" s="452" t="s">
        <v>255</v>
      </c>
      <c r="C70" s="453">
        <v>1080</v>
      </c>
      <c r="D70" s="454">
        <f>'[5]Чистая модель под План'!$W$152/1000</f>
        <v>200</v>
      </c>
      <c r="E70" s="454">
        <f>'[5]Чистая модель под План'!X$152/1000</f>
        <v>100</v>
      </c>
      <c r="F70" s="454">
        <f>'[5]Чистая модель под План'!Y$152/1000</f>
        <v>0</v>
      </c>
      <c r="G70" s="454">
        <f>'[5]Чистая модель под План'!Z$152/1000</f>
        <v>0</v>
      </c>
      <c r="H70" s="454">
        <f>'[5]Чистая модель под План'!AA$152/1000</f>
        <v>100</v>
      </c>
    </row>
    <row r="71" spans="1:14" s="440" customFormat="1" x14ac:dyDescent="0.25">
      <c r="A71" s="441" t="s">
        <v>102</v>
      </c>
      <c r="B71" s="442" t="s">
        <v>101</v>
      </c>
      <c r="C71" s="443">
        <v>1075</v>
      </c>
      <c r="D71" s="444">
        <f>D75</f>
        <v>200</v>
      </c>
      <c r="E71" s="444">
        <f t="shared" ref="E71:L71" si="12">E75</f>
        <v>102</v>
      </c>
      <c r="F71" s="444">
        <f t="shared" si="12"/>
        <v>0</v>
      </c>
      <c r="G71" s="444">
        <f t="shared" si="12"/>
        <v>0</v>
      </c>
      <c r="H71" s="445">
        <f t="shared" si="12"/>
        <v>100</v>
      </c>
      <c r="I71" s="501">
        <f t="shared" si="12"/>
        <v>0</v>
      </c>
      <c r="J71" s="444">
        <f t="shared" si="12"/>
        <v>0</v>
      </c>
      <c r="K71" s="444">
        <f t="shared" si="12"/>
        <v>0</v>
      </c>
      <c r="L71" s="444">
        <f t="shared" si="12"/>
        <v>0</v>
      </c>
      <c r="M71" s="487"/>
      <c r="N71" s="487"/>
    </row>
    <row r="72" spans="1:14" s="440" customFormat="1" x14ac:dyDescent="0.25">
      <c r="A72" s="461"/>
      <c r="B72" s="447" t="s">
        <v>146</v>
      </c>
      <c r="C72" s="463"/>
      <c r="D72" s="464"/>
      <c r="E72" s="464"/>
      <c r="F72" s="464"/>
      <c r="G72" s="464"/>
      <c r="H72" s="465"/>
      <c r="I72" s="502"/>
      <c r="J72" s="502"/>
      <c r="K72" s="502"/>
      <c r="L72" s="502"/>
      <c r="M72" s="502"/>
      <c r="N72" s="502"/>
    </row>
    <row r="73" spans="1:14" s="440" customFormat="1" x14ac:dyDescent="0.25">
      <c r="A73" s="446" t="s">
        <v>2</v>
      </c>
      <c r="B73" s="447" t="s">
        <v>256</v>
      </c>
      <c r="C73" s="448"/>
      <c r="D73" s="495"/>
      <c r="E73" s="495"/>
      <c r="F73" s="495"/>
      <c r="G73" s="495"/>
      <c r="H73" s="497"/>
    </row>
    <row r="74" spans="1:14" s="440" customFormat="1" x14ac:dyDescent="0.25">
      <c r="A74" s="446" t="s">
        <v>3</v>
      </c>
      <c r="B74" s="447" t="s">
        <v>107</v>
      </c>
      <c r="C74" s="448"/>
      <c r="D74" s="449"/>
      <c r="E74" s="449"/>
      <c r="F74" s="495"/>
      <c r="G74" s="495"/>
      <c r="H74" s="450"/>
    </row>
    <row r="75" spans="1:14" s="440" customFormat="1" ht="16.5" thickBot="1" x14ac:dyDescent="0.3">
      <c r="A75" s="451" t="s">
        <v>5</v>
      </c>
      <c r="B75" s="452" t="s">
        <v>255</v>
      </c>
      <c r="C75" s="453">
        <v>1075</v>
      </c>
      <c r="D75" s="454">
        <f>'[5]Чистая модель под План'!W$171/1000</f>
        <v>200</v>
      </c>
      <c r="E75" s="454">
        <f>'[5]Чистая модель под План'!X$171/1000</f>
        <v>102</v>
      </c>
      <c r="F75" s="454">
        <f>'[5]Чистая модель под План'!Y$171/1000</f>
        <v>0</v>
      </c>
      <c r="G75" s="454">
        <f>'[5]Чистая модель под План'!Z$171/1000</f>
        <v>0</v>
      </c>
      <c r="H75" s="454">
        <f>'[5]Чистая модель под План'!AA$171/1000</f>
        <v>100</v>
      </c>
    </row>
    <row r="76" spans="1:14" s="440" customFormat="1" ht="16.5" thickBot="1" x14ac:dyDescent="0.3">
      <c r="A76" s="503" t="s">
        <v>103</v>
      </c>
      <c r="B76" s="504" t="s">
        <v>145</v>
      </c>
      <c r="C76" s="505">
        <v>134.37299999999999</v>
      </c>
      <c r="D76" s="506">
        <f>'приложение 4.2'!D31</f>
        <v>146.67829999999998</v>
      </c>
      <c r="E76" s="506">
        <f>'приложение 4.2'!E31</f>
        <v>509.46800000000002</v>
      </c>
      <c r="F76" s="506">
        <f>'приложение 4.2'!F31</f>
        <v>175.74439999999998</v>
      </c>
      <c r="G76" s="506">
        <f>'приложение 4.2'!G31</f>
        <v>55.82</v>
      </c>
      <c r="H76" s="507">
        <f>'приложение 4.2'!H31</f>
        <v>147.31800000000001</v>
      </c>
      <c r="I76" s="487"/>
      <c r="J76" s="487">
        <v>446.76262312595986</v>
      </c>
      <c r="K76" s="487"/>
      <c r="L76" s="487"/>
      <c r="M76" s="487"/>
      <c r="N76" s="487"/>
    </row>
    <row r="77" spans="1:14" s="440" customFormat="1" ht="16.5" thickBot="1" x14ac:dyDescent="0.3">
      <c r="A77" s="441" t="s">
        <v>104</v>
      </c>
      <c r="B77" s="504" t="s">
        <v>265</v>
      </c>
      <c r="C77" s="505"/>
      <c r="D77" s="506"/>
      <c r="E77" s="506"/>
      <c r="F77" s="506"/>
      <c r="G77" s="506"/>
      <c r="H77" s="507"/>
      <c r="I77" s="487"/>
      <c r="J77" s="487"/>
      <c r="K77" s="487"/>
      <c r="L77" s="487"/>
      <c r="M77" s="487"/>
      <c r="N77" s="487"/>
    </row>
    <row r="78" spans="1:14" s="440" customFormat="1" x14ac:dyDescent="0.25">
      <c r="A78" s="446" t="s">
        <v>2</v>
      </c>
      <c r="B78" s="508" t="s">
        <v>266</v>
      </c>
      <c r="C78" s="509"/>
      <c r="D78" s="510"/>
      <c r="E78" s="510"/>
      <c r="F78" s="510"/>
      <c r="G78" s="510"/>
      <c r="H78" s="511"/>
      <c r="I78" s="487"/>
      <c r="J78" s="487"/>
      <c r="K78" s="487"/>
      <c r="L78" s="487"/>
      <c r="M78" s="487"/>
      <c r="N78" s="487"/>
    </row>
    <row r="79" spans="1:14" s="440" customFormat="1" ht="16.5" thickBot="1" x14ac:dyDescent="0.3">
      <c r="A79" s="512" t="s">
        <v>5</v>
      </c>
      <c r="B79" s="513" t="s">
        <v>267</v>
      </c>
      <c r="C79" s="514"/>
      <c r="D79" s="515"/>
      <c r="E79" s="515"/>
      <c r="F79" s="515"/>
      <c r="G79" s="515"/>
      <c r="H79" s="516"/>
    </row>
    <row r="80" spans="1:14" s="440" customFormat="1" ht="16.5" thickBot="1" x14ac:dyDescent="0.3">
      <c r="A80" s="477" t="s">
        <v>244</v>
      </c>
      <c r="B80" s="478" t="s">
        <v>270</v>
      </c>
      <c r="C80" s="517"/>
      <c r="D80" s="518">
        <f>1205.5028-45.03</f>
        <v>1160.4728</v>
      </c>
      <c r="E80" s="518">
        <f>392.23-104.2</f>
        <v>288.03000000000003</v>
      </c>
      <c r="F80" s="518"/>
      <c r="G80" s="518"/>
      <c r="H80" s="519"/>
    </row>
    <row r="81" spans="1:14" s="440" customFormat="1" x14ac:dyDescent="0.25">
      <c r="A81" s="457" t="s">
        <v>245</v>
      </c>
      <c r="B81" s="458" t="s">
        <v>144</v>
      </c>
      <c r="C81" s="459">
        <v>880.8900000000001</v>
      </c>
      <c r="D81" s="424">
        <f>'приложение 4.3'!D58</f>
        <v>2713.8366410866656</v>
      </c>
      <c r="E81" s="424">
        <f>'приложение 4.3'!E58</f>
        <v>3627.826</v>
      </c>
      <c r="F81" s="424">
        <f>'приложение 4.3'!F58</f>
        <v>1152.1025</v>
      </c>
      <c r="G81" s="424">
        <f>'приложение 4.3'!G58</f>
        <v>365.93</v>
      </c>
      <c r="H81" s="424">
        <f>'приложение 4.3'!H58</f>
        <v>965.74900000000002</v>
      </c>
      <c r="K81" s="487">
        <v>6882.8547319017835</v>
      </c>
    </row>
    <row r="82" spans="1:14" s="440" customFormat="1" ht="15" customHeight="1" x14ac:dyDescent="0.25">
      <c r="A82" s="461"/>
      <c r="B82" s="447" t="s">
        <v>107</v>
      </c>
      <c r="C82" s="448"/>
      <c r="D82" s="449"/>
      <c r="E82" s="449"/>
      <c r="F82" s="449"/>
      <c r="G82" s="449"/>
      <c r="H82" s="450"/>
      <c r="K82" s="440">
        <v>6473.8785505903743</v>
      </c>
    </row>
    <row r="83" spans="1:14" s="440" customFormat="1" ht="48" thickBot="1" x14ac:dyDescent="0.3">
      <c r="A83" s="470" t="s">
        <v>246</v>
      </c>
      <c r="B83" s="520" t="s">
        <v>697</v>
      </c>
      <c r="C83" s="467">
        <v>6401.6425830829285</v>
      </c>
      <c r="D83" s="468">
        <f>D22+D42+D60+D63+D66+D76+D79+D80</f>
        <v>7104.2878889112344</v>
      </c>
      <c r="E83" s="468">
        <f>E22+E42+E60+E63+E66+E76+E79+E80</f>
        <v>8537.0658156173013</v>
      </c>
      <c r="F83" s="468">
        <f t="shared" ref="F83:H83" si="13">F22+F42+F60+F63+F66+F76+F79+F80</f>
        <v>9242.3920715007116</v>
      </c>
      <c r="G83" s="468">
        <f t="shared" si="13"/>
        <v>6135.5560455075592</v>
      </c>
      <c r="H83" s="469">
        <f t="shared" si="13"/>
        <v>6998.1218482476479</v>
      </c>
      <c r="I83" s="487">
        <v>6473.8785505903743</v>
      </c>
      <c r="J83" s="487">
        <v>-1655.3285043673686</v>
      </c>
      <c r="K83" s="487"/>
      <c r="L83" s="487">
        <v>6357.2043505903739</v>
      </c>
      <c r="M83" s="487"/>
      <c r="N83" s="487"/>
    </row>
    <row r="84" spans="1:14" s="440" customFormat="1" ht="48" thickBot="1" x14ac:dyDescent="0.3">
      <c r="A84" s="477" t="s">
        <v>728</v>
      </c>
      <c r="B84" s="521" t="s">
        <v>698</v>
      </c>
      <c r="C84" s="517">
        <v>6314.6893030000001</v>
      </c>
      <c r="D84" s="518">
        <f>D26-D33+D46+D59+D64+D50+D52+D71+D78+D81</f>
        <v>7736.8163419979001</v>
      </c>
      <c r="E84" s="518">
        <f>E26-E33+E46+E59+E64+E50+E52+E71+E78+E81</f>
        <v>8536.5222967029658</v>
      </c>
      <c r="F84" s="518">
        <f>F26-F33+F46+F59+F64+F50+F52+F71+F78+F81</f>
        <v>9241.4184725863779</v>
      </c>
      <c r="G84" s="518">
        <f t="shared" ref="G84:H84" si="14">G26-G33+G46+G59+G64+G50+G52+G71+G78+G81</f>
        <v>6134.5335565932255</v>
      </c>
      <c r="H84" s="519">
        <f t="shared" si="14"/>
        <v>6997.0174893333133</v>
      </c>
      <c r="I84" s="487"/>
      <c r="J84" s="487">
        <v>-1171.6938102812683</v>
      </c>
      <c r="K84" s="487"/>
      <c r="L84" s="487"/>
      <c r="M84" s="487"/>
      <c r="N84" s="487"/>
    </row>
    <row r="85" spans="1:14" s="440" customFormat="1" ht="36" customHeight="1" thickBot="1" x14ac:dyDescent="0.3">
      <c r="A85" s="470"/>
      <c r="B85" s="471" t="s">
        <v>732</v>
      </c>
      <c r="C85" s="472">
        <v>86.953280082928359</v>
      </c>
      <c r="D85" s="473">
        <f>D83-D84</f>
        <v>-632.52845308666565</v>
      </c>
      <c r="E85" s="473">
        <f t="shared" ref="E85:H85" si="15">E83-E84</f>
        <v>0.54351891433543642</v>
      </c>
      <c r="F85" s="473">
        <f t="shared" si="15"/>
        <v>0.97359891433370649</v>
      </c>
      <c r="G85" s="473">
        <f t="shared" si="15"/>
        <v>1.022488914333735</v>
      </c>
      <c r="H85" s="474">
        <f t="shared" si="15"/>
        <v>1.1043589143346253</v>
      </c>
      <c r="I85" s="487"/>
      <c r="J85" s="487"/>
      <c r="K85" s="487"/>
      <c r="L85" s="487"/>
      <c r="M85" s="487"/>
      <c r="N85" s="487"/>
    </row>
    <row r="86" spans="1:14" s="440" customFormat="1" ht="16.5" thickBot="1" x14ac:dyDescent="0.3">
      <c r="A86" s="522"/>
      <c r="B86" s="523"/>
      <c r="C86" s="524"/>
      <c r="D86" s="525"/>
      <c r="E86" s="525"/>
      <c r="F86" s="525"/>
      <c r="G86" s="525"/>
      <c r="H86" s="525"/>
    </row>
    <row r="87" spans="1:14" s="440" customFormat="1" x14ac:dyDescent="0.25">
      <c r="A87" s="526"/>
      <c r="B87" s="442" t="s">
        <v>105</v>
      </c>
      <c r="C87" s="527"/>
      <c r="D87" s="510"/>
      <c r="E87" s="510"/>
      <c r="F87" s="510"/>
      <c r="G87" s="510"/>
      <c r="H87" s="511"/>
    </row>
    <row r="88" spans="1:14" s="440" customFormat="1" x14ac:dyDescent="0.25">
      <c r="A88" s="446" t="s">
        <v>2</v>
      </c>
      <c r="B88" s="447" t="s">
        <v>106</v>
      </c>
      <c r="C88" s="494">
        <v>963.69608810058139</v>
      </c>
      <c r="D88" s="495">
        <f>'[1]Чистая модель под План'!X$92/1000</f>
        <v>1006.6528099421924</v>
      </c>
      <c r="E88" s="495">
        <f>'[1]Чистая модель под План'!Y$92/1000</f>
        <v>736.30597216207718</v>
      </c>
      <c r="F88" s="495">
        <f>'[1]Чистая модель под План'!Z$92/1000</f>
        <v>3376.5570440071874</v>
      </c>
      <c r="G88" s="495">
        <f>'[1]Чистая модель под План'!AA$92/1000</f>
        <v>1157.4132931277884</v>
      </c>
      <c r="H88" s="495">
        <f>'[1]Чистая модель под План'!AB$92/1000</f>
        <v>1457.8213733532168</v>
      </c>
    </row>
    <row r="89" spans="1:14" s="440" customFormat="1" x14ac:dyDescent="0.25">
      <c r="A89" s="446" t="s">
        <v>5</v>
      </c>
      <c r="B89" s="447" t="s">
        <v>108</v>
      </c>
      <c r="C89" s="494">
        <v>2502</v>
      </c>
      <c r="D89" s="495">
        <f>'приложение 4.3'!D77</f>
        <v>2723.2809999999999</v>
      </c>
      <c r="E89" s="495">
        <f>'приложение 4.3'!E77</f>
        <v>2723.9670000000001</v>
      </c>
      <c r="F89" s="495">
        <f>'приложение 4.3'!F77</f>
        <v>2722.6529999999998</v>
      </c>
      <c r="G89" s="495">
        <f>'приложение 4.3'!G77</f>
        <v>2723.34</v>
      </c>
      <c r="H89" s="497">
        <f>'приложение 4.3'!H77</f>
        <v>2724.7130000000002</v>
      </c>
    </row>
    <row r="90" spans="1:14" s="440" customFormat="1" ht="16.5" thickBot="1" x14ac:dyDescent="0.3">
      <c r="A90" s="451" t="s">
        <v>69</v>
      </c>
      <c r="B90" s="452" t="s">
        <v>708</v>
      </c>
      <c r="C90" s="528">
        <v>118.5109119601514</v>
      </c>
      <c r="D90" s="529">
        <f>'[1]Чистая модель под План'!X$103/10</f>
        <v>129.34929959271682</v>
      </c>
      <c r="E90" s="529">
        <f>'[1]Чистая модель под План'!Y$103/10</f>
        <v>141.9792640035939</v>
      </c>
      <c r="F90" s="529">
        <f>'[1]Чистая модель под План'!Z$103/10</f>
        <v>153.1731568707068</v>
      </c>
      <c r="G90" s="529">
        <f>'[1]Чистая модель под План'!AA$103/10</f>
        <v>163.2426649866205</v>
      </c>
      <c r="H90" s="529">
        <f>'[1]Чистая модель под План'!AB$103/10</f>
        <v>178.16859897073883</v>
      </c>
      <c r="I90" s="530">
        <f>'[4]АО "Янтарьэнерго"'!DQ$108/10</f>
        <v>0</v>
      </c>
      <c r="J90" s="529">
        <f>'[4]АО "Янтарьэнерго"'!DR$108/10</f>
        <v>0</v>
      </c>
      <c r="K90" s="529">
        <f>'[4]АО "Янтарьэнерго"'!DS$108/10</f>
        <v>0</v>
      </c>
      <c r="L90" s="529">
        <f>'[4]АО "Янтарьэнерго"'!DT$108/10</f>
        <v>0</v>
      </c>
    </row>
    <row r="91" spans="1:14" s="531" customFormat="1" hidden="1" x14ac:dyDescent="0.25">
      <c r="B91" s="532" t="s">
        <v>703</v>
      </c>
      <c r="C91" s="533"/>
      <c r="D91" s="533"/>
      <c r="E91" s="533"/>
      <c r="F91" s="533"/>
      <c r="G91" s="533"/>
      <c r="H91" s="533"/>
    </row>
    <row r="92" spans="1:14" hidden="1" x14ac:dyDescent="0.25">
      <c r="A92" s="427" t="s">
        <v>109</v>
      </c>
      <c r="C92" s="429"/>
      <c r="D92" s="534"/>
      <c r="E92" s="534"/>
      <c r="F92" s="534"/>
      <c r="G92" s="534"/>
      <c r="H92" s="534"/>
    </row>
    <row r="93" spans="1:14" ht="27" hidden="1" customHeight="1" x14ac:dyDescent="0.25">
      <c r="A93" s="535" t="s">
        <v>711</v>
      </c>
      <c r="C93" s="536"/>
    </row>
    <row r="94" spans="1:14" ht="31.15" customHeight="1" x14ac:dyDescent="0.3">
      <c r="A94" s="537"/>
      <c r="B94" s="538"/>
      <c r="C94" s="537"/>
      <c r="D94" s="539"/>
      <c r="E94" s="539"/>
      <c r="F94" s="539"/>
      <c r="G94" s="539"/>
      <c r="H94" s="539"/>
      <c r="I94" s="540">
        <f>'приложение 4.3'!I67</f>
        <v>-628.89389783597665</v>
      </c>
      <c r="J94" s="540">
        <f>'приложение 4.3'!J67</f>
        <v>0</v>
      </c>
      <c r="K94" s="540">
        <f>'приложение 4.3'!K67</f>
        <v>0</v>
      </c>
      <c r="L94" s="540">
        <f>'приложение 4.3'!L67</f>
        <v>0</v>
      </c>
    </row>
    <row r="95" spans="1:14" ht="18.75" customHeight="1" x14ac:dyDescent="0.3">
      <c r="A95" s="541"/>
      <c r="B95" s="536"/>
      <c r="C95" s="536"/>
      <c r="D95" s="542"/>
      <c r="E95" s="542"/>
      <c r="F95" s="542"/>
      <c r="G95" s="542"/>
      <c r="H95" s="542"/>
      <c r="I95" s="542">
        <f>'приложение 4.3'!I67</f>
        <v>-628.89389783597665</v>
      </c>
      <c r="J95" s="542">
        <f>'приложение 4.3'!J67</f>
        <v>0</v>
      </c>
      <c r="K95" s="542">
        <f>'приложение 4.3'!K67</f>
        <v>0</v>
      </c>
      <c r="L95" s="542">
        <f>'приложение 4.3'!L67</f>
        <v>0</v>
      </c>
      <c r="M95" s="542">
        <f>'приложение 4.3'!M67</f>
        <v>0</v>
      </c>
    </row>
    <row r="96" spans="1:14" x14ac:dyDescent="0.25">
      <c r="D96" s="534"/>
      <c r="E96" s="534"/>
      <c r="F96" s="534"/>
      <c r="G96" s="534"/>
      <c r="H96" s="534"/>
    </row>
    <row r="97" spans="1:10" s="541" customFormat="1" ht="18.75" hidden="1" x14ac:dyDescent="0.3">
      <c r="A97" s="536"/>
      <c r="B97" s="536" t="s">
        <v>715</v>
      </c>
      <c r="C97" s="536">
        <v>3407.2980000000002</v>
      </c>
      <c r="D97" s="536"/>
      <c r="E97" s="536"/>
      <c r="F97" s="536"/>
      <c r="G97" s="536"/>
      <c r="H97" s="536"/>
      <c r="I97" s="544"/>
      <c r="J97" s="545"/>
    </row>
    <row r="98" spans="1:10" s="541" customFormat="1" ht="18.75" x14ac:dyDescent="0.3">
      <c r="D98" s="546"/>
      <c r="E98" s="546"/>
      <c r="F98" s="546"/>
      <c r="G98" s="546"/>
      <c r="H98" s="546"/>
    </row>
    <row r="99" spans="1:10" x14ac:dyDescent="0.25">
      <c r="D99" s="534"/>
    </row>
    <row r="100" spans="1:10" x14ac:dyDescent="0.25">
      <c r="D100" s="534"/>
    </row>
  </sheetData>
  <mergeCells count="9">
    <mergeCell ref="A5:H5"/>
    <mergeCell ref="A18:A20"/>
    <mergeCell ref="B18:B20"/>
    <mergeCell ref="C19:C20"/>
    <mergeCell ref="F19:F20"/>
    <mergeCell ref="H19:H20"/>
    <mergeCell ref="D19:D20"/>
    <mergeCell ref="E19:E20"/>
    <mergeCell ref="G19:G20"/>
  </mergeCells>
  <phoneticPr fontId="0" type="noConversion"/>
  <pageMargins left="0.70866141732283472" right="0.39370078740157483" top="0.33" bottom="0.51181102362204722" header="0.23622047244094491" footer="0.31496062992125984"/>
  <pageSetup paperSize="9" scale="62" fitToHeight="2" pageOrder="overThenDown" orientation="portrait" r:id="rId1"/>
  <rowBreaks count="1" manualBreakCount="1">
    <brk id="6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10</vt:i4>
      </vt:variant>
    </vt:vector>
  </HeadingPairs>
  <TitlesOfParts>
    <vt:vector size="35" baseType="lpstr">
      <vt:lpstr>приложение 1.1</vt:lpstr>
      <vt:lpstr>приложение 1.2.</vt:lpstr>
      <vt:lpstr>приложение 1.3</vt:lpstr>
      <vt:lpstr>приложение 1.4</vt:lpstr>
      <vt:lpstr>приложение 2.2</vt:lpstr>
      <vt:lpstr>приложение 2.3</vt:lpstr>
      <vt:lpstr>приложение 3.1</vt:lpstr>
      <vt:lpstr>приложение 3.2</vt:lpstr>
      <vt:lpstr>приложение 4.1</vt:lpstr>
      <vt:lpstr>приложение 4.2</vt:lpstr>
      <vt:lpstr>приложение 4.3</vt:lpstr>
      <vt:lpstr>приложение 5</vt:lpstr>
      <vt:lpstr>приложение 6.1</vt:lpstr>
      <vt:lpstr>приложение 6.2</vt:lpstr>
      <vt:lpstr>приложение 6.3</vt:lpstr>
      <vt:lpstr>приложение 7.1</vt:lpstr>
      <vt:lpstr>приложение 7.2</vt:lpstr>
      <vt:lpstr>приложение 8</vt:lpstr>
      <vt:lpstr>приложение 9</vt:lpstr>
      <vt:lpstr>приложение 10</vt:lpstr>
      <vt:lpstr>приложение 11.1</vt:lpstr>
      <vt:lpstr>приложение 11.2</vt:lpstr>
      <vt:lpstr>приложение 12</vt:lpstr>
      <vt:lpstr>приложение 13</vt:lpstr>
      <vt:lpstr>приложение 14</vt:lpstr>
      <vt:lpstr>'приложение 4.1'!Заголовки_для_печати</vt:lpstr>
      <vt:lpstr>'приложение 4.2'!Заголовки_для_печати</vt:lpstr>
      <vt:lpstr>'приложение 4.3'!Заголовки_для_печати</vt:lpstr>
      <vt:lpstr>'приложение 1.3'!Область_печати</vt:lpstr>
      <vt:lpstr>'приложение 4.1'!Область_печати</vt:lpstr>
      <vt:lpstr>'приложение 4.2'!Область_печати</vt:lpstr>
      <vt:lpstr>'приложение 4.3'!Область_печати</vt:lpstr>
      <vt:lpstr>'приложение 6.1'!Область_печати</vt:lpstr>
      <vt:lpstr>'приложение 6.2'!Область_печати</vt:lpstr>
      <vt:lpstr>'приложение 6.3'!Область_печати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Басалаева Татьяна Павловна</cp:lastModifiedBy>
  <cp:lastPrinted>2016-02-15T09:24:46Z</cp:lastPrinted>
  <dcterms:created xsi:type="dcterms:W3CDTF">2009-07-27T10:10:26Z</dcterms:created>
  <dcterms:modified xsi:type="dcterms:W3CDTF">2016-03-31T12:56:21Z</dcterms:modified>
</cp:coreProperties>
</file>